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\\Ekonomika2\загальна папка\03_ВИКОНКОМ РІШЕННЯ\2021\грудень 2021\РІШЕННЯ З НОМЕРАМИ\"/>
    </mc:Choice>
  </mc:AlternateContent>
  <xr:revisionPtr revIDLastSave="0" documentId="8_{389EF9EC-E7C9-4575-A840-B590367970E4}" xr6:coauthVersionLast="37" xr6:coauthVersionMax="37" xr10:uidLastSave="{00000000-0000-0000-0000-000000000000}"/>
  <bookViews>
    <workbookView xWindow="0" yWindow="0" windowWidth="20736" windowHeight="11760" xr2:uid="{00000000-000D-0000-FFFF-FFFF00000000}"/>
  </bookViews>
  <sheets>
    <sheet name="Бучабуд Додаток 1 2022р." sheetId="1" r:id="rId1"/>
  </sheets>
  <externalReferences>
    <externalReference r:id="rId2"/>
    <externalReference r:id="rId3"/>
  </externalReferences>
  <definedNames>
    <definedName name="а1">#REF!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7" i="1" l="1"/>
  <c r="H28" i="1" s="1"/>
  <c r="D28" i="1"/>
  <c r="E28" i="1"/>
  <c r="F28" i="1"/>
  <c r="F31" i="1" s="1"/>
  <c r="I28" i="1"/>
  <c r="I31" i="1" s="1"/>
  <c r="I135" i="1" s="1"/>
  <c r="J28" i="1"/>
  <c r="J31" i="1" s="1"/>
  <c r="K28" i="1"/>
  <c r="K31" i="1" s="1"/>
  <c r="G29" i="1"/>
  <c r="G30" i="1"/>
  <c r="D31" i="1"/>
  <c r="E31" i="1"/>
  <c r="H32" i="1"/>
  <c r="G32" i="1" s="1"/>
  <c r="H33" i="1"/>
  <c r="G33" i="1" s="1"/>
  <c r="G34" i="1"/>
  <c r="D37" i="1"/>
  <c r="E37" i="1"/>
  <c r="F37" i="1"/>
  <c r="H37" i="1"/>
  <c r="I37" i="1"/>
  <c r="J37" i="1"/>
  <c r="K37" i="1"/>
  <c r="G38" i="1"/>
  <c r="G39" i="1"/>
  <c r="G40" i="1"/>
  <c r="G41" i="1"/>
  <c r="G42" i="1"/>
  <c r="G43" i="1"/>
  <c r="G44" i="1"/>
  <c r="G45" i="1"/>
  <c r="G46" i="1"/>
  <c r="D48" i="1"/>
  <c r="E48" i="1"/>
  <c r="F48" i="1"/>
  <c r="H48" i="1"/>
  <c r="J48" i="1"/>
  <c r="K48" i="1"/>
  <c r="G50" i="1"/>
  <c r="I51" i="1"/>
  <c r="I52" i="1"/>
  <c r="G52" i="1" s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D79" i="1"/>
  <c r="E79" i="1"/>
  <c r="F79" i="1"/>
  <c r="G79" i="1"/>
  <c r="H79" i="1"/>
  <c r="I79" i="1"/>
  <c r="J79" i="1"/>
  <c r="K79" i="1"/>
  <c r="D87" i="1"/>
  <c r="E87" i="1"/>
  <c r="F87" i="1"/>
  <c r="G87" i="1"/>
  <c r="H87" i="1"/>
  <c r="I87" i="1"/>
  <c r="J87" i="1"/>
  <c r="K87" i="1"/>
  <c r="D95" i="1"/>
  <c r="E95" i="1"/>
  <c r="F95" i="1"/>
  <c r="F174" i="1" s="1"/>
  <c r="H95" i="1"/>
  <c r="I95" i="1"/>
  <c r="J95" i="1"/>
  <c r="K95" i="1"/>
  <c r="G96" i="1"/>
  <c r="G95" i="1" s="1"/>
  <c r="G97" i="1"/>
  <c r="D98" i="1"/>
  <c r="E98" i="1"/>
  <c r="E136" i="1" s="1"/>
  <c r="E182" i="1" s="1"/>
  <c r="E180" i="1" s="1"/>
  <c r="F98" i="1"/>
  <c r="H98" i="1"/>
  <c r="I98" i="1"/>
  <c r="J98" i="1"/>
  <c r="K98" i="1"/>
  <c r="G107" i="1"/>
  <c r="G98" i="1" s="1"/>
  <c r="D115" i="1"/>
  <c r="D135" i="1" s="1"/>
  <c r="E115" i="1"/>
  <c r="F115" i="1"/>
  <c r="G115" i="1"/>
  <c r="H115" i="1"/>
  <c r="I115" i="1"/>
  <c r="J115" i="1"/>
  <c r="K115" i="1"/>
  <c r="D119" i="1"/>
  <c r="E119" i="1"/>
  <c r="F119" i="1"/>
  <c r="G119" i="1"/>
  <c r="H119" i="1"/>
  <c r="I119" i="1"/>
  <c r="J119" i="1"/>
  <c r="K119" i="1"/>
  <c r="D136" i="1"/>
  <c r="D141" i="1"/>
  <c r="E141" i="1"/>
  <c r="F141" i="1"/>
  <c r="G141" i="1"/>
  <c r="H141" i="1"/>
  <c r="I141" i="1"/>
  <c r="J141" i="1"/>
  <c r="K141" i="1"/>
  <c r="D148" i="1"/>
  <c r="E148" i="1"/>
  <c r="I150" i="1"/>
  <c r="I148" i="1" s="1"/>
  <c r="D155" i="1"/>
  <c r="E155" i="1"/>
  <c r="F155" i="1"/>
  <c r="H155" i="1"/>
  <c r="I156" i="1"/>
  <c r="G156" i="1" s="1"/>
  <c r="J156" i="1"/>
  <c r="K156" i="1"/>
  <c r="D159" i="1"/>
  <c r="E159" i="1"/>
  <c r="F160" i="1"/>
  <c r="F159" i="1" s="1"/>
  <c r="H160" i="1"/>
  <c r="H159" i="1" s="1"/>
  <c r="I160" i="1"/>
  <c r="I159" i="1" s="1"/>
  <c r="J160" i="1"/>
  <c r="K160" i="1"/>
  <c r="K159" i="1" s="1"/>
  <c r="I161" i="1"/>
  <c r="J161" i="1"/>
  <c r="K161" i="1"/>
  <c r="D163" i="1"/>
  <c r="E163" i="1"/>
  <c r="F163" i="1"/>
  <c r="G163" i="1"/>
  <c r="H163" i="1"/>
  <c r="I163" i="1"/>
  <c r="J163" i="1"/>
  <c r="K163" i="1"/>
  <c r="D166" i="1"/>
  <c r="E166" i="1"/>
  <c r="F166" i="1"/>
  <c r="G166" i="1"/>
  <c r="H166" i="1"/>
  <c r="I166" i="1"/>
  <c r="J166" i="1"/>
  <c r="K166" i="1"/>
  <c r="D177" i="1"/>
  <c r="D178" i="1" s="1"/>
  <c r="G178" i="1"/>
  <c r="G179" i="1"/>
  <c r="I187" i="1"/>
  <c r="J188" i="1"/>
  <c r="K188" i="1"/>
  <c r="K187" i="1" s="1"/>
  <c r="F189" i="1"/>
  <c r="F187" i="1" s="1"/>
  <c r="J189" i="1"/>
  <c r="G189" i="1" s="1"/>
  <c r="K189" i="1"/>
  <c r="F190" i="1"/>
  <c r="I190" i="1"/>
  <c r="J190" i="1"/>
  <c r="K190" i="1"/>
  <c r="F191" i="1"/>
  <c r="G191" i="1"/>
  <c r="I191" i="1"/>
  <c r="J191" i="1"/>
  <c r="K191" i="1"/>
  <c r="F192" i="1"/>
  <c r="I192" i="1"/>
  <c r="J192" i="1"/>
  <c r="G192" i="1" s="1"/>
  <c r="K192" i="1"/>
  <c r="G193" i="1"/>
  <c r="D194" i="1"/>
  <c r="E194" i="1"/>
  <c r="H194" i="1"/>
  <c r="D196" i="1"/>
  <c r="E196" i="1"/>
  <c r="F196" i="1"/>
  <c r="G196" i="1"/>
  <c r="H196" i="1"/>
  <c r="I196" i="1"/>
  <c r="J196" i="1"/>
  <c r="K196" i="1"/>
  <c r="D204" i="1"/>
  <c r="E204" i="1"/>
  <c r="F204" i="1"/>
  <c r="G204" i="1"/>
  <c r="H204" i="1"/>
  <c r="I204" i="1"/>
  <c r="J204" i="1"/>
  <c r="K204" i="1"/>
  <c r="D225" i="1"/>
  <c r="E225" i="1"/>
  <c r="F225" i="1"/>
  <c r="G225" i="1"/>
  <c r="H225" i="1"/>
  <c r="I225" i="1"/>
  <c r="J225" i="1"/>
  <c r="K225" i="1"/>
  <c r="D230" i="1"/>
  <c r="E230" i="1"/>
  <c r="F230" i="1"/>
  <c r="G230" i="1"/>
  <c r="H230" i="1"/>
  <c r="I230" i="1"/>
  <c r="J230" i="1"/>
  <c r="K230" i="1"/>
  <c r="D233" i="1"/>
  <c r="E233" i="1"/>
  <c r="F233" i="1"/>
  <c r="G233" i="1"/>
  <c r="H233" i="1"/>
  <c r="I233" i="1"/>
  <c r="J233" i="1"/>
  <c r="K233" i="1"/>
  <c r="E236" i="1"/>
  <c r="F236" i="1"/>
  <c r="G236" i="1"/>
  <c r="H236" i="1"/>
  <c r="I236" i="1"/>
  <c r="J236" i="1"/>
  <c r="K236" i="1"/>
  <c r="D239" i="1"/>
  <c r="E239" i="1"/>
  <c r="F239" i="1"/>
  <c r="G239" i="1"/>
  <c r="H239" i="1"/>
  <c r="I239" i="1"/>
  <c r="J239" i="1"/>
  <c r="K239" i="1"/>
  <c r="D249" i="1"/>
  <c r="E249" i="1"/>
  <c r="F249" i="1"/>
  <c r="G249" i="1"/>
  <c r="I249" i="1"/>
  <c r="J249" i="1"/>
  <c r="K249" i="1"/>
  <c r="D253" i="1"/>
  <c r="E253" i="1"/>
  <c r="F253" i="1"/>
  <c r="I253" i="1"/>
  <c r="J253" i="1"/>
  <c r="K253" i="1"/>
  <c r="G254" i="1"/>
  <c r="G255" i="1"/>
  <c r="G256" i="1"/>
  <c r="D257" i="1"/>
  <c r="E257" i="1"/>
  <c r="F257" i="1"/>
  <c r="I257" i="1"/>
  <c r="J257" i="1"/>
  <c r="K257" i="1"/>
  <c r="G258" i="1"/>
  <c r="G259" i="1"/>
  <c r="G260" i="1"/>
  <c r="D261" i="1"/>
  <c r="E261" i="1"/>
  <c r="F261" i="1"/>
  <c r="I261" i="1"/>
  <c r="J261" i="1"/>
  <c r="K261" i="1"/>
  <c r="G262" i="1"/>
  <c r="G263" i="1"/>
  <c r="G264" i="1"/>
  <c r="D265" i="1"/>
  <c r="E265" i="1"/>
  <c r="F265" i="1"/>
  <c r="G265" i="1"/>
  <c r="H265" i="1"/>
  <c r="I265" i="1"/>
  <c r="J265" i="1"/>
  <c r="K265" i="1"/>
  <c r="G257" i="1" l="1"/>
  <c r="I229" i="1"/>
  <c r="E229" i="1"/>
  <c r="K162" i="1"/>
  <c r="G162" i="1"/>
  <c r="J159" i="1"/>
  <c r="K229" i="1"/>
  <c r="G229" i="1"/>
  <c r="F194" i="1"/>
  <c r="I162" i="1"/>
  <c r="E162" i="1"/>
  <c r="F136" i="1"/>
  <c r="F182" i="1" s="1"/>
  <c r="F180" i="1" s="1"/>
  <c r="G261" i="1"/>
  <c r="J229" i="1"/>
  <c r="F229" i="1"/>
  <c r="K194" i="1"/>
  <c r="H162" i="1"/>
  <c r="D162" i="1"/>
  <c r="D169" i="1" s="1"/>
  <c r="G253" i="1"/>
  <c r="H229" i="1"/>
  <c r="J187" i="1"/>
  <c r="J162" i="1"/>
  <c r="F162" i="1"/>
  <c r="G161" i="1"/>
  <c r="I48" i="1"/>
  <c r="G190" i="1"/>
  <c r="G37" i="1"/>
  <c r="E135" i="1"/>
  <c r="D47" i="1"/>
  <c r="D110" i="1" s="1"/>
  <c r="D124" i="1" s="1"/>
  <c r="D132" i="1" s="1"/>
  <c r="J194" i="1"/>
  <c r="F47" i="1"/>
  <c r="F110" i="1" s="1"/>
  <c r="F124" i="1" s="1"/>
  <c r="F132" i="1" s="1"/>
  <c r="F135" i="1"/>
  <c r="F173" i="1"/>
  <c r="F177" i="1" s="1"/>
  <c r="I194" i="1"/>
  <c r="K173" i="1"/>
  <c r="K177" i="1" s="1"/>
  <c r="K47" i="1"/>
  <c r="K110" i="1" s="1"/>
  <c r="K124" i="1" s="1"/>
  <c r="K135" i="1"/>
  <c r="G160" i="1"/>
  <c r="J135" i="1"/>
  <c r="J173" i="1"/>
  <c r="J177" i="1" s="1"/>
  <c r="J47" i="1"/>
  <c r="J110" i="1" s="1"/>
  <c r="J124" i="1" s="1"/>
  <c r="G188" i="1"/>
  <c r="G187" i="1" s="1"/>
  <c r="G194" i="1" s="1"/>
  <c r="E169" i="1"/>
  <c r="H150" i="1"/>
  <c r="G28" i="1"/>
  <c r="K150" i="1"/>
  <c r="K148" i="1" s="1"/>
  <c r="G51" i="1"/>
  <c r="G48" i="1" s="1"/>
  <c r="I47" i="1"/>
  <c r="I110" i="1" s="1"/>
  <c r="I124" i="1" s="1"/>
  <c r="E47" i="1"/>
  <c r="E110" i="1" s="1"/>
  <c r="E124" i="1" s="1"/>
  <c r="E132" i="1" s="1"/>
  <c r="H31" i="1"/>
  <c r="G27" i="1"/>
  <c r="G31" i="1" s="1"/>
  <c r="I173" i="1"/>
  <c r="I177" i="1" s="1"/>
  <c r="E173" i="1"/>
  <c r="E177" i="1" s="1"/>
  <c r="E178" i="1" s="1"/>
  <c r="J150" i="1"/>
  <c r="J148" i="1" s="1"/>
  <c r="F150" i="1"/>
  <c r="F148" i="1" s="1"/>
  <c r="F169" i="1" s="1"/>
  <c r="G159" i="1" l="1"/>
  <c r="D146" i="1"/>
  <c r="D133" i="1"/>
  <c r="D134" i="1"/>
  <c r="G135" i="1"/>
  <c r="G173" i="1"/>
  <c r="G177" i="1" s="1"/>
  <c r="G47" i="1"/>
  <c r="G110" i="1" s="1"/>
  <c r="G124" i="1" s="1"/>
  <c r="H47" i="1"/>
  <c r="H110" i="1" s="1"/>
  <c r="H124" i="1" s="1"/>
  <c r="H135" i="1"/>
  <c r="H173" i="1"/>
  <c r="H177" i="1" s="1"/>
  <c r="J125" i="1"/>
  <c r="J132" i="1" s="1"/>
  <c r="K125" i="1"/>
  <c r="F146" i="1"/>
  <c r="F133" i="1"/>
  <c r="F134" i="1"/>
  <c r="E133" i="1"/>
  <c r="E134" i="1"/>
  <c r="E146" i="1"/>
  <c r="I125" i="1"/>
  <c r="I132" i="1"/>
  <c r="H148" i="1"/>
  <c r="H169" i="1" s="1"/>
  <c r="G150" i="1"/>
  <c r="G148" i="1" s="1"/>
  <c r="F178" i="1"/>
  <c r="F184" i="1"/>
  <c r="K158" i="1" l="1"/>
  <c r="K136" i="1"/>
  <c r="K182" i="1" s="1"/>
  <c r="K180" i="1" s="1"/>
  <c r="K184" i="1" s="1"/>
  <c r="I133" i="1"/>
  <c r="I139" i="1" s="1"/>
  <c r="I157" i="1" s="1"/>
  <c r="I134" i="1"/>
  <c r="I138" i="1"/>
  <c r="J138" i="1"/>
  <c r="J133" i="1"/>
  <c r="J139" i="1" s="1"/>
  <c r="J157" i="1" s="1"/>
  <c r="J155" i="1" s="1"/>
  <c r="J169" i="1" s="1"/>
  <c r="J134" i="1"/>
  <c r="H125" i="1"/>
  <c r="H132" i="1"/>
  <c r="I158" i="1"/>
  <c r="G158" i="1" s="1"/>
  <c r="I136" i="1"/>
  <c r="I182" i="1" s="1"/>
  <c r="I180" i="1" s="1"/>
  <c r="I184" i="1" s="1"/>
  <c r="J158" i="1"/>
  <c r="J136" i="1"/>
  <c r="J182" i="1" s="1"/>
  <c r="J180" i="1" s="1"/>
  <c r="J184" i="1" s="1"/>
  <c r="K132" i="1"/>
  <c r="K133" i="1" l="1"/>
  <c r="K139" i="1" s="1"/>
  <c r="K157" i="1" s="1"/>
  <c r="K155" i="1" s="1"/>
  <c r="K169" i="1" s="1"/>
  <c r="K134" i="1"/>
  <c r="K138" i="1"/>
  <c r="G157" i="1"/>
  <c r="G155" i="1" s="1"/>
  <c r="G169" i="1" s="1"/>
  <c r="I155" i="1"/>
  <c r="I169" i="1" s="1"/>
  <c r="H138" i="1"/>
  <c r="I140" i="1" s="1"/>
  <c r="H146" i="1"/>
  <c r="H133" i="1"/>
  <c r="H139" i="1" s="1"/>
  <c r="H134" i="1"/>
  <c r="G125" i="1"/>
  <c r="H136" i="1"/>
  <c r="H182" i="1" s="1"/>
  <c r="H180" i="1" s="1"/>
  <c r="H184" i="1" s="1"/>
  <c r="G136" i="1" l="1"/>
  <c r="G182" i="1" s="1"/>
  <c r="G180" i="1" s="1"/>
  <c r="G132" i="1"/>
  <c r="I146" i="1"/>
  <c r="J140" i="1"/>
  <c r="J146" i="1" l="1"/>
  <c r="K140" i="1"/>
  <c r="K146" i="1" s="1"/>
  <c r="G133" i="1"/>
  <c r="G134" i="1"/>
  <c r="G139" i="1" l="1"/>
  <c r="G138" i="1"/>
  <c r="G146" i="1" s="1"/>
</calcChain>
</file>

<file path=xl/sharedStrings.xml><?xml version="1.0" encoding="utf-8"?>
<sst xmlns="http://schemas.openxmlformats.org/spreadsheetml/2006/main" count="452" uniqueCount="421">
  <si>
    <t>(ініціали, прізвище)</t>
  </si>
  <si>
    <t>(підпис)</t>
  </si>
  <si>
    <t>(посада)</t>
  </si>
  <si>
    <t>А.К.Гребенюк</t>
  </si>
  <si>
    <t>_____________________</t>
  </si>
  <si>
    <t>Директор</t>
  </si>
  <si>
    <t>73/3</t>
  </si>
  <si>
    <t>працівники</t>
  </si>
  <si>
    <t>73/2</t>
  </si>
  <si>
    <t>адміністративно-управлінський персонал</t>
  </si>
  <si>
    <t>73/1</t>
  </si>
  <si>
    <t>директор</t>
  </si>
  <si>
    <t>Заборгованість по заробітній платі,  у тому числі:</t>
  </si>
  <si>
    <t>72/3</t>
  </si>
  <si>
    <t>72/2</t>
  </si>
  <si>
    <t>72/1</t>
  </si>
  <si>
    <t>Середньомісячні витрати на оплату праці одного працівника (грн), у тому числі:</t>
  </si>
  <si>
    <t>71/3</t>
  </si>
  <si>
    <t>71/2</t>
  </si>
  <si>
    <t>71/1</t>
  </si>
  <si>
    <t>Витрати на оплату праці,  у тому числі:</t>
  </si>
  <si>
    <t>70/3</t>
  </si>
  <si>
    <t>70/2</t>
  </si>
  <si>
    <t>70/1</t>
  </si>
  <si>
    <t>Фонд оплати праці,  у тому числі:</t>
  </si>
  <si>
    <t>69/3</t>
  </si>
  <si>
    <t>69/2</t>
  </si>
  <si>
    <t>69/1</t>
  </si>
  <si>
    <r>
      <t xml:space="preserve">Середня кількість працівників </t>
    </r>
    <r>
      <rPr>
        <sz val="12"/>
        <rFont val="Times New Roman"/>
        <family val="1"/>
        <charset val="204"/>
      </rPr>
      <t>(штатних працівників, зовнішніх сумісників та працівників, що працюють за цивільно-правовими договорами), у тому числі:</t>
    </r>
  </si>
  <si>
    <t>Х. Дані про персонал та витрати на оплату праці</t>
  </si>
  <si>
    <t>Коефіцієнт покриття</t>
  </si>
  <si>
    <t>Коефіцієнт фінансової стійкості</t>
  </si>
  <si>
    <t>Коефіцієнт рентабельності діяльності</t>
  </si>
  <si>
    <t>Коефіцієнт дохідності активів</t>
  </si>
  <si>
    <t>ІХ. Коефіцієнтний аналіз</t>
  </si>
  <si>
    <t>64/3</t>
  </si>
  <si>
    <t>інші фінансові зобов'язання</t>
  </si>
  <si>
    <t>64/2</t>
  </si>
  <si>
    <t>короткострокові зобов'язання</t>
  </si>
  <si>
    <t>64/1</t>
  </si>
  <si>
    <t>довгострокові зобов'язання</t>
  </si>
  <si>
    <t>Повернено залучених коштів, у тому числі:</t>
  </si>
  <si>
    <t>63/3/2</t>
  </si>
  <si>
    <t>погашення зобов’язань</t>
  </si>
  <si>
    <t>63/3/1</t>
  </si>
  <si>
    <t>приріст активів</t>
  </si>
  <si>
    <t>63/3</t>
  </si>
  <si>
    <t>інші фінансові зобов'язання, у тому числі:</t>
  </si>
  <si>
    <t>63/2/2</t>
  </si>
  <si>
    <t>63/2/1</t>
  </si>
  <si>
    <t>63/2</t>
  </si>
  <si>
    <t>короткострокові зобов'язання, у тому числі:</t>
  </si>
  <si>
    <t>63/1/2</t>
  </si>
  <si>
    <t>63/1/1</t>
  </si>
  <si>
    <t>63/1</t>
  </si>
  <si>
    <t>довгострокові зобов'язання, у тому числі:</t>
  </si>
  <si>
    <t>Використано залучених коштів, у тому числі:</t>
  </si>
  <si>
    <t>62/3</t>
  </si>
  <si>
    <t>62/2</t>
  </si>
  <si>
    <t>62/1</t>
  </si>
  <si>
    <t>Отримано залучених коштів, у тому числі:</t>
  </si>
  <si>
    <t>VІІІ. Кредитна політика</t>
  </si>
  <si>
    <t>Довгострокові зобовязання і забезпечення</t>
  </si>
  <si>
    <t>Поточні зобовязання і забезпечення</t>
  </si>
  <si>
    <t>Власний капітал</t>
  </si>
  <si>
    <t>Усього активи</t>
  </si>
  <si>
    <t>57/1</t>
  </si>
  <si>
    <t>Гроші та їх еквіваленти</t>
  </si>
  <si>
    <t>Оборотні активи, у тому числі:</t>
  </si>
  <si>
    <t>56/6</t>
  </si>
  <si>
    <t>приріст основних засобів</t>
  </si>
  <si>
    <t>56/5</t>
  </si>
  <si>
    <t>вартість виведених основних засобів</t>
  </si>
  <si>
    <t>56/4</t>
  </si>
  <si>
    <t>вартість введених основних засобів</t>
  </si>
  <si>
    <t>56/3</t>
  </si>
  <si>
    <t>залишкова вартість</t>
  </si>
  <si>
    <t>56/2</t>
  </si>
  <si>
    <t>знос</t>
  </si>
  <si>
    <t>56/1</t>
  </si>
  <si>
    <t>первісна вартість</t>
  </si>
  <si>
    <t>Основні засоби:</t>
  </si>
  <si>
    <t>Необоротні активи, у тому числі:</t>
  </si>
  <si>
    <t>VІІ. Звіт про фінансовий стан</t>
  </si>
  <si>
    <t>54/4</t>
  </si>
  <si>
    <t>інші джерела</t>
  </si>
  <si>
    <t>54/3</t>
  </si>
  <si>
    <t>власні кошти</t>
  </si>
  <si>
    <t>54/2</t>
  </si>
  <si>
    <t>бюджетне фінансування</t>
  </si>
  <si>
    <t>54/1</t>
  </si>
  <si>
    <t>залучені кредитні кошти</t>
  </si>
  <si>
    <t>Джерела капітальних інвестицій, у тому числі:</t>
  </si>
  <si>
    <t>53/7</t>
  </si>
  <si>
    <t>капітальний ремонт</t>
  </si>
  <si>
    <t>53/6</t>
  </si>
  <si>
    <t>придбання (створення) оборотних активів</t>
  </si>
  <si>
    <t>53/5</t>
  </si>
  <si>
    <t>модернізація, модифікація (добудова, дообладнання, реконструкція) основних засобів</t>
  </si>
  <si>
    <t>53/4</t>
  </si>
  <si>
    <t>придбання (створення) нематеріальних активів</t>
  </si>
  <si>
    <t>53/3</t>
  </si>
  <si>
    <t>придбання (виготовлення) інших необоротних матеріальних активів</t>
  </si>
  <si>
    <t>53/2</t>
  </si>
  <si>
    <t>придбання (виготовлення) основних засобів</t>
  </si>
  <si>
    <t>53/1</t>
  </si>
  <si>
    <t>капітальне будівництво</t>
  </si>
  <si>
    <t>Капітальні інвестиції, у тому числі</t>
  </si>
  <si>
    <t>VІ. Капітальні інвестиції</t>
  </si>
  <si>
    <t>Операційні витрати, усього</t>
  </si>
  <si>
    <t>Інші операційні витрати</t>
  </si>
  <si>
    <t>Амортизація</t>
  </si>
  <si>
    <t>Нарахування на оплату праці</t>
  </si>
  <si>
    <t>Витрати на оплату праці</t>
  </si>
  <si>
    <t>47/2</t>
  </si>
  <si>
    <t>витрати на паливо та енергію</t>
  </si>
  <si>
    <t>47/1</t>
  </si>
  <si>
    <t>витрати на сировину й основні матеріали</t>
  </si>
  <si>
    <t>Матеріальні затрати, у тому числі:</t>
  </si>
  <si>
    <t>V. Елементи операційних витрат</t>
  </si>
  <si>
    <t>Залишок коштів на кінець року</t>
  </si>
  <si>
    <t>Вплив зміни валютних курсів на залишок коштів</t>
  </si>
  <si>
    <t>44/2/2</t>
  </si>
  <si>
    <t>44/2/1</t>
  </si>
  <si>
    <t>44/2</t>
  </si>
  <si>
    <t>використано фінансових ресурсів, у тому числі на:</t>
  </si>
  <si>
    <t>44/1</t>
  </si>
  <si>
    <t>надійшло власних фінансових ресурсів</t>
  </si>
  <si>
    <t>Чистий рух коштів за звітний період  (без цільового фінансування), у тому числі:</t>
  </si>
  <si>
    <t>Чистий рух коштів за звітний період</t>
  </si>
  <si>
    <t>Чистий рух коштів від фінансової  діяльності</t>
  </si>
  <si>
    <t>Чистий рух коштів від інвестиційної  діяльності</t>
  </si>
  <si>
    <t>40/1</t>
  </si>
  <si>
    <t>цільове фінансування</t>
  </si>
  <si>
    <t>Чистий рух коштів від операційної діяльності, у тому числі:</t>
  </si>
  <si>
    <t>Залишок коштів на початок періоду</t>
  </si>
  <si>
    <t>IV. Рух грошових коштів</t>
  </si>
  <si>
    <t>Усього виплат</t>
  </si>
  <si>
    <t>37/2/2</t>
  </si>
  <si>
    <t>неустойки (штрафи, пені)</t>
  </si>
  <si>
    <t>37/2/1</t>
  </si>
  <si>
    <t>основний платіж</t>
  </si>
  <si>
    <t>37/2</t>
  </si>
  <si>
    <t>погашення реструктуризованих та відстрочених сум, що підлягають сплаті до місцевого бюджету у поточному році:</t>
  </si>
  <si>
    <t>37/1/2</t>
  </si>
  <si>
    <t>37/1/1</t>
  </si>
  <si>
    <t>37/1</t>
  </si>
  <si>
    <t>погашення реструктуризованих та відстрочених сум, що підлягають сплаті до Державного бюджету України у поточному році:</t>
  </si>
  <si>
    <t xml:space="preserve">Погашення податкової заборгованості, у тому числі: </t>
  </si>
  <si>
    <t>36/2</t>
  </si>
  <si>
    <t>військовий збір</t>
  </si>
  <si>
    <t>36/1</t>
  </si>
  <si>
    <t>єдиний внесок на загальнообовязкове державне соціальне страхування</t>
  </si>
  <si>
    <t>Інші податки, збори та платежі на користь держави всього, у тому числі:</t>
  </si>
  <si>
    <t>35/3</t>
  </si>
  <si>
    <t>податок на прибуток</t>
  </si>
  <si>
    <t>35/2</t>
  </si>
  <si>
    <t>частина чистого прибутку</t>
  </si>
  <si>
    <t>35/1</t>
  </si>
  <si>
    <t>податок на доходи фізичних осіб</t>
  </si>
  <si>
    <r>
      <t>Сплата податків та зборів до місцевих бюджетів (податкові платежі), у тому числі: (</t>
    </r>
    <r>
      <rPr>
        <b/>
        <i/>
        <sz val="12"/>
        <color indexed="8"/>
        <rFont val="Times New Roman"/>
        <family val="1"/>
        <charset val="204"/>
      </rPr>
      <t>розшифрувати</t>
    </r>
    <r>
      <rPr>
        <b/>
        <sz val="12"/>
        <color indexed="8"/>
        <rFont val="Times New Roman"/>
        <family val="1"/>
        <charset val="204"/>
      </rPr>
      <t>)</t>
    </r>
  </si>
  <si>
    <t>34/6</t>
  </si>
  <si>
    <t>ресурсні платежі</t>
  </si>
  <si>
    <t>34/5</t>
  </si>
  <si>
    <t>рентні платежі</t>
  </si>
  <si>
    <t>34/4</t>
  </si>
  <si>
    <t>акцизний збір</t>
  </si>
  <si>
    <t>34/3</t>
  </si>
  <si>
    <t>ПДВ, що підлягає відшкодуванню з бюджету за підсумками звітного періоду</t>
  </si>
  <si>
    <t>34/2</t>
  </si>
  <si>
    <t>ПДВ, що підлягає сплаті до бюджету за підсумками звітного періоду</t>
  </si>
  <si>
    <t>34/1</t>
  </si>
  <si>
    <t>Сплата поточних податків та обов'язкових платежів до Державного бюджету України, у тому числі:</t>
  </si>
  <si>
    <t>III. Сплата податків, зборів та інших обов’язкових платежів</t>
  </si>
  <si>
    <t xml:space="preserve">Залишок нерозподіленого прибутку (непокритого збитку) на кінець звітного періоду </t>
  </si>
  <si>
    <t>32/4</t>
  </si>
  <si>
    <t>інші цілі (розшифрувати)</t>
  </si>
  <si>
    <t>32/3</t>
  </si>
  <si>
    <t>резервний фонд</t>
  </si>
  <si>
    <t>32/2</t>
  </si>
  <si>
    <t>фонд матеріального заохочення</t>
  </si>
  <si>
    <t>32/1</t>
  </si>
  <si>
    <t>на розвиток виробництва</t>
  </si>
  <si>
    <t>Розподіл чистого прибутку, у тому числі</t>
  </si>
  <si>
    <t xml:space="preserve">Залишок нерозподіленого прибутку (непокритого збитку) на початок звітного періоду  </t>
  </si>
  <si>
    <t>30/1</t>
  </si>
  <si>
    <t>яка підлягає зарахуванню до загального фонду міського бюджету</t>
  </si>
  <si>
    <t xml:space="preserve">Відрахування частини прибутку: </t>
  </si>
  <si>
    <t>ІI. Розподіл чистого прибутку</t>
  </si>
  <si>
    <t>Усього витрат</t>
  </si>
  <si>
    <t xml:space="preserve">Усього доходів </t>
  </si>
  <si>
    <t>27/2</t>
  </si>
  <si>
    <t>збиток</t>
  </si>
  <si>
    <t>27/1</t>
  </si>
  <si>
    <t xml:space="preserve">прибуток </t>
  </si>
  <si>
    <t>27</t>
  </si>
  <si>
    <t>Чистий фінансовий результат, у тому числі:</t>
  </si>
  <si>
    <t>26</t>
  </si>
  <si>
    <t>Податки з надзвичайного прибутку</t>
  </si>
  <si>
    <t>25</t>
  </si>
  <si>
    <t>Надзвичайні витрати</t>
  </si>
  <si>
    <t>24</t>
  </si>
  <si>
    <t>Надзвичайні доходи</t>
  </si>
  <si>
    <t>23/2</t>
  </si>
  <si>
    <t>Збиток</t>
  </si>
  <si>
    <t>23/1</t>
  </si>
  <si>
    <t>Прибуток</t>
  </si>
  <si>
    <t>23</t>
  </si>
  <si>
    <t xml:space="preserve">Прибуток (збиток) від припиненої діяльності після оподаткування </t>
  </si>
  <si>
    <t>22</t>
  </si>
  <si>
    <t>Витрати з податку на прибуток від звичайної діяльності</t>
  </si>
  <si>
    <t>21</t>
  </si>
  <si>
    <t xml:space="preserve">Фінансовий результат від звичайної діяльності  до оподаткування </t>
  </si>
  <si>
    <t>20/4</t>
  </si>
  <si>
    <t xml:space="preserve">інші витрати </t>
  </si>
  <si>
    <t>20/3</t>
  </si>
  <si>
    <t>втрати від зменшення корисності активів</t>
  </si>
  <si>
    <t>20/2</t>
  </si>
  <si>
    <t>уцінка необоротних активів</t>
  </si>
  <si>
    <t>20/1</t>
  </si>
  <si>
    <t>списання необоротних активів</t>
  </si>
  <si>
    <t>20</t>
  </si>
  <si>
    <t xml:space="preserve">Інші витрати,  у тому числі: </t>
  </si>
  <si>
    <t>19/3</t>
  </si>
  <si>
    <t>інші доходи (розшифрувати)</t>
  </si>
  <si>
    <t>19/2</t>
  </si>
  <si>
    <t>дохід від відновлення корисності активів</t>
  </si>
  <si>
    <t>19/1</t>
  </si>
  <si>
    <t>дохід від безоплатно одержаних активів</t>
  </si>
  <si>
    <t>19</t>
  </si>
  <si>
    <t>Інші доходи, у тому числі:</t>
  </si>
  <si>
    <t>18</t>
  </si>
  <si>
    <r>
      <t xml:space="preserve">Фінансові витрати </t>
    </r>
    <r>
      <rPr>
        <b/>
        <i/>
        <sz val="12"/>
        <color indexed="8"/>
        <rFont val="Times New Roman"/>
        <family val="1"/>
        <charset val="204"/>
      </rPr>
      <t>(розшифрування)</t>
    </r>
  </si>
  <si>
    <t>17</t>
  </si>
  <si>
    <r>
      <t xml:space="preserve">Інші фінансові доходи </t>
    </r>
    <r>
      <rPr>
        <b/>
        <i/>
        <sz val="12"/>
        <color indexed="8"/>
        <rFont val="Times New Roman"/>
        <family val="1"/>
        <charset val="204"/>
      </rPr>
      <t>(розшифрування)</t>
    </r>
  </si>
  <si>
    <r>
      <t>Втрати від участі в капіталі (</t>
    </r>
    <r>
      <rPr>
        <b/>
        <i/>
        <sz val="12"/>
        <color indexed="8"/>
        <rFont val="Times New Roman"/>
        <family val="1"/>
        <charset val="204"/>
      </rPr>
      <t>розшифрування)</t>
    </r>
  </si>
  <si>
    <t>15</t>
  </si>
  <si>
    <r>
      <t xml:space="preserve">Дохід від участі в капіталі </t>
    </r>
    <r>
      <rPr>
        <b/>
        <i/>
        <sz val="12"/>
        <color indexed="8"/>
        <rFont val="Times New Roman"/>
        <family val="1"/>
        <charset val="204"/>
      </rPr>
      <t>(розшифрування)</t>
    </r>
  </si>
  <si>
    <t>14</t>
  </si>
  <si>
    <t>Фінансовий результат від операційної діяльності</t>
  </si>
  <si>
    <t>13/11</t>
  </si>
  <si>
    <t xml:space="preserve">Проектування підземного пішоходного шляхопроводу </t>
  </si>
  <si>
    <t>12/10</t>
  </si>
  <si>
    <t>Проектування підземного автомобільного переїзду</t>
  </si>
  <si>
    <t>13/9</t>
  </si>
  <si>
    <t>інші операційні витрати (нбд,оголошення в газеті, повірка теплового лічильника, дезінсекція)</t>
  </si>
  <si>
    <t>13/8</t>
  </si>
  <si>
    <t>нетипові операційні витрати (розшифрувати)</t>
  </si>
  <si>
    <t>13/7</t>
  </si>
  <si>
    <t xml:space="preserve">відрахування до недержавних пенсійних фондів </t>
  </si>
  <si>
    <t>13/6</t>
  </si>
  <si>
    <t xml:space="preserve">витрати на благодійну допомогу </t>
  </si>
  <si>
    <t>13/5</t>
  </si>
  <si>
    <t>визнані штрафи, пені, неустойки</t>
  </si>
  <si>
    <t>13/4</t>
  </si>
  <si>
    <t>нестачі і втрати від псування цінностей</t>
  </si>
  <si>
    <t>13/3</t>
  </si>
  <si>
    <t>витрати від знецінення запасів</t>
  </si>
  <si>
    <t>13/2</t>
  </si>
  <si>
    <t>сумнівні та безнадійні борги</t>
  </si>
  <si>
    <t>13/1</t>
  </si>
  <si>
    <t>собівартість реалізованих виробничих запасів</t>
  </si>
  <si>
    <t>Інші операційні витрати, у тому числі</t>
  </si>
  <si>
    <t>12/2</t>
  </si>
  <si>
    <t xml:space="preserve">Проектування підземного пішоходного переходу </t>
  </si>
  <si>
    <t>12/1</t>
  </si>
  <si>
    <t>12</t>
  </si>
  <si>
    <t>Дохід з місцевого бюджету за цільовими програмами, у т.ч.:</t>
  </si>
  <si>
    <t>11/1</t>
  </si>
  <si>
    <t xml:space="preserve">назва </t>
  </si>
  <si>
    <t>11</t>
  </si>
  <si>
    <t>Дохід з місцевого бюджету за програмою підтримки, у тому числі:</t>
  </si>
  <si>
    <t>10/5</t>
  </si>
  <si>
    <t>інші доходи від операційної діяльності (Розшифрувати)</t>
  </si>
  <si>
    <t>10/4</t>
  </si>
  <si>
    <t xml:space="preserve">нетипові операційні доходи (розшифрувати) </t>
  </si>
  <si>
    <t>10/3</t>
  </si>
  <si>
    <t>дохід від списання кредиторської заборгованості</t>
  </si>
  <si>
    <t>10/2</t>
  </si>
  <si>
    <t>дохід від операційної оренди активів</t>
  </si>
  <si>
    <t>10/1</t>
  </si>
  <si>
    <t>дохід від реалізації інших оборотних активів</t>
  </si>
  <si>
    <t>Інші операційні доходи, в тому числі:</t>
  </si>
  <si>
    <t>9/7</t>
  </si>
  <si>
    <t>інші витрати на збут (розшифрувати)</t>
  </si>
  <si>
    <t>9/6</t>
  </si>
  <si>
    <t xml:space="preserve">витрати на рекламу </t>
  </si>
  <si>
    <t>9/5</t>
  </si>
  <si>
    <t xml:space="preserve">амортизація основних засобів і нематеріальних активів </t>
  </si>
  <si>
    <t>9/4</t>
  </si>
  <si>
    <t xml:space="preserve">відрахування на соціальні заходи </t>
  </si>
  <si>
    <t>9/3</t>
  </si>
  <si>
    <t>витрати на оплату праці</t>
  </si>
  <si>
    <t>9/2</t>
  </si>
  <si>
    <t xml:space="preserve">витрати на зберігання та упаковку </t>
  </si>
  <si>
    <t>9/1</t>
  </si>
  <si>
    <t xml:space="preserve">транспортні витрати </t>
  </si>
  <si>
    <t>Витрати на збут, у тому числі:</t>
  </si>
  <si>
    <t>8/22/6</t>
  </si>
  <si>
    <r>
      <t xml:space="preserve">Інші адміністративні витрати </t>
    </r>
    <r>
      <rPr>
        <i/>
        <sz val="12"/>
        <color indexed="8"/>
        <rFont val="Times New Roman"/>
        <family val="1"/>
        <charset val="204"/>
      </rPr>
      <t>(сертифікати ключів, модуль "Звітність", адміністративний збір, оголошення, санітарна обробка помпи, дезінсекція, повірка теплового лічильника</t>
    </r>
    <r>
      <rPr>
        <sz val="12"/>
        <color indexed="8"/>
        <rFont val="Times New Roman"/>
        <family val="1"/>
        <charset val="204"/>
      </rPr>
      <t>)</t>
    </r>
  </si>
  <si>
    <t>8/22/5</t>
  </si>
  <si>
    <t>канцтовари</t>
  </si>
  <si>
    <t>8/22/4</t>
  </si>
  <si>
    <t>періодичні видання</t>
  </si>
  <si>
    <t>8/22/3</t>
  </si>
  <si>
    <t>обслуговування офісної техніки</t>
  </si>
  <si>
    <t>8/22/2</t>
  </si>
  <si>
    <t>послуги банку</t>
  </si>
  <si>
    <t>8/22/1</t>
  </si>
  <si>
    <t>судові витрати</t>
  </si>
  <si>
    <t>8/22</t>
  </si>
  <si>
    <t>інші адміністративні витрати, у тому числі:</t>
  </si>
  <si>
    <t>8/21</t>
  </si>
  <si>
    <t>комунальні витрати</t>
  </si>
  <si>
    <t>8/20</t>
  </si>
  <si>
    <t>витрати на електроенергію</t>
  </si>
  <si>
    <t>8/19</t>
  </si>
  <si>
    <t>витрати на паливо</t>
  </si>
  <si>
    <t>8/18/1</t>
  </si>
  <si>
    <t>витрати на поліпшення основних фондів</t>
  </si>
  <si>
    <t>8/18</t>
  </si>
  <si>
    <t>витрати на утримання основних фондів, інших необоротних активів загальногосподарського використання,  у тому числі:</t>
  </si>
  <si>
    <t>8/17</t>
  </si>
  <si>
    <t xml:space="preserve">витрати на підвищення кваліфікації та перепідготовку кадрів </t>
  </si>
  <si>
    <t>8/16</t>
  </si>
  <si>
    <t>витрати на охорону праці загальногосподарського персоналу</t>
  </si>
  <si>
    <t>8/15</t>
  </si>
  <si>
    <t>послуги з оцінки майна</t>
  </si>
  <si>
    <t>8/14</t>
  </si>
  <si>
    <t>юридичні послуги</t>
  </si>
  <si>
    <t>8/13</t>
  </si>
  <si>
    <t>витрати на страхування загальногосподарського персоналу</t>
  </si>
  <si>
    <t>8/12</t>
  </si>
  <si>
    <t>витрати на страхування майна загальногосподарського призначення</t>
  </si>
  <si>
    <t>8/11</t>
  </si>
  <si>
    <t>витрати на операційну оренду основних засобів та роялті, що мають загальногосподарське призначення</t>
  </si>
  <si>
    <t>8/10</t>
  </si>
  <si>
    <t>амортизація основних засобів і нематеріальних активів загальногосподарського призначення</t>
  </si>
  <si>
    <t>8/9</t>
  </si>
  <si>
    <t>відрахування на соціальні заходи</t>
  </si>
  <si>
    <t>8/8</t>
  </si>
  <si>
    <t>8/7</t>
  </si>
  <si>
    <t>витрати на зв’язок</t>
  </si>
  <si>
    <t>8/6</t>
  </si>
  <si>
    <t>витрати на службові відрядження</t>
  </si>
  <si>
    <t>8/5</t>
  </si>
  <si>
    <t>витрати на аудиторські послуги</t>
  </si>
  <si>
    <t>8/4</t>
  </si>
  <si>
    <t>витрати на оренду службових автомобілів</t>
  </si>
  <si>
    <t>8/3</t>
  </si>
  <si>
    <t>витрати, пов'язані з використанням власних службових автомобілів</t>
  </si>
  <si>
    <t>8/2</t>
  </si>
  <si>
    <t>організаційно-технічні послуги (послуги інформатизації)</t>
  </si>
  <si>
    <t>8/1</t>
  </si>
  <si>
    <t>витрати на консалтингові послуги</t>
  </si>
  <si>
    <t>у тому числі:</t>
  </si>
  <si>
    <t>Адміністративні витрати</t>
  </si>
  <si>
    <t>Валовий прибуток (збиток)</t>
  </si>
  <si>
    <t>6/9</t>
  </si>
  <si>
    <t>інші витрати (добові виробничого персоналу, послуги зв"язку, запчастини, страхування ЦПВ власників НТЗ, дезінекція, повірка теплового лічильника, доступ до онлайн сервісів прозоро)</t>
  </si>
  <si>
    <t>6/8</t>
  </si>
  <si>
    <t>амортизація основних засобів і нематеріальних активів</t>
  </si>
  <si>
    <t>6/7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</si>
  <si>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</si>
  <si>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6/6</t>
  </si>
  <si>
    <t>6/5</t>
  </si>
  <si>
    <t>6/4</t>
  </si>
  <si>
    <t>6/3</t>
  </si>
  <si>
    <t>6/2</t>
  </si>
  <si>
    <t>6/1</t>
  </si>
  <si>
    <t>витрати на сировину та основні матеріали</t>
  </si>
  <si>
    <t>Собівартість реалізованої продукції (товарів, робіт та послуг), у тому числі:</t>
  </si>
  <si>
    <t>5/5</t>
  </si>
  <si>
    <t>5/4</t>
  </si>
  <si>
    <t>5/3</t>
  </si>
  <si>
    <t>Технічна інвентаризація</t>
  </si>
  <si>
    <t>5/2</t>
  </si>
  <si>
    <t>Здійснення технічного нагляду</t>
  </si>
  <si>
    <t>5/1</t>
  </si>
  <si>
    <t>Послуги архітектури (буд.паспорт, акт обстеження)</t>
  </si>
  <si>
    <r>
      <t xml:space="preserve">Чистий дохід (виручка) від реалізації продукції (товарів, робіт, послуг) </t>
    </r>
    <r>
      <rPr>
        <b/>
        <i/>
        <sz val="12"/>
        <color indexed="8"/>
        <rFont val="Times New Roman"/>
        <family val="1"/>
        <charset val="204"/>
      </rPr>
      <t>(розшифрування за найменуваннями видів діяльності за КВЕД)</t>
    </r>
  </si>
  <si>
    <r>
      <t>Інші вирахування з доходу (</t>
    </r>
    <r>
      <rPr>
        <i/>
        <sz val="12"/>
        <color indexed="8"/>
        <rFont val="Times New Roman"/>
        <family val="1"/>
        <charset val="204"/>
      </rPr>
      <t>розшифрування)</t>
    </r>
  </si>
  <si>
    <t>інші непрямі податки</t>
  </si>
  <si>
    <t>податок на додану вартість</t>
  </si>
  <si>
    <t>Дохід (виручка) від реалізації продукції (товарів, робіт, послуг)</t>
  </si>
  <si>
    <t xml:space="preserve"> </t>
  </si>
  <si>
    <t>У тому числі по кварталах</t>
  </si>
  <si>
    <t xml:space="preserve">Плановий рік 2022р, усього тис грн  </t>
  </si>
  <si>
    <t>Прогнозні показники поточного року 2021р. Тис грн</t>
  </si>
  <si>
    <t>План поточного року 2021р, тис грн</t>
  </si>
  <si>
    <t>Факт минулого року 2020р, тис грн</t>
  </si>
  <si>
    <t>Код рядка</t>
  </si>
  <si>
    <t>Основні фінансові показники підприємства</t>
  </si>
  <si>
    <t xml:space="preserve"> на 2022 рік</t>
  </si>
  <si>
    <t>ФІНАНСОВИЙ ПЛАН  ПІДПРИЄМСТВА</t>
  </si>
  <si>
    <t>м.Буча, б- р Б.Хмельницького,4    тел.0459749506</t>
  </si>
  <si>
    <t>Адреса, телефон</t>
  </si>
  <si>
    <t>Гребенюк А.К.</t>
  </si>
  <si>
    <t>Прізвище та ініціали керівника</t>
  </si>
  <si>
    <t>Середня кількість працівників</t>
  </si>
  <si>
    <t>Орган державного управління</t>
  </si>
  <si>
    <t>71.11.</t>
  </si>
  <si>
    <t>за КВЕД</t>
  </si>
  <si>
    <t>Діяльність у сфері архітектури</t>
  </si>
  <si>
    <t>Вид економічної діяльності</t>
  </si>
  <si>
    <t>за КОПФГ</t>
  </si>
  <si>
    <t xml:space="preserve">комунальне підприємство </t>
  </si>
  <si>
    <t>Організаційно-правова форма господарювання</t>
  </si>
  <si>
    <t>за КОАТУУ</t>
  </si>
  <si>
    <t>м.Буча</t>
  </si>
  <si>
    <t>Територія</t>
  </si>
  <si>
    <t>за ЄДРПОУ</t>
  </si>
  <si>
    <t>Комунальне підприємство "Бучабудзамовник" Бучанської міської ради</t>
  </si>
  <si>
    <t>Підприємство</t>
  </si>
  <si>
    <t>Рішенням Виконавчого комітету Бучанської міської ради</t>
  </si>
  <si>
    <t xml:space="preserve">ЗАТВЕРДЖЕНО  </t>
  </si>
  <si>
    <t>комунальних підприємств Бучанської міської ради</t>
  </si>
  <si>
    <t xml:space="preserve">та контролю виконання фінансових планів </t>
  </si>
  <si>
    <t xml:space="preserve">до Порядку складання, затвердження </t>
  </si>
  <si>
    <t>Додаток 1</t>
  </si>
  <si>
    <t>"  21  "  грудня      2021 р. № 1011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</si>
</sst>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4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applyFont="1" applyBorder="1" applyAlignment="1">
      <alignment vertical="center" wrapText="1"/>
    </xf>
    <xf numFmtId="0" fontId="4" fillId="0" borderId="1" xfId="0" applyFont="1" applyBorder="1"/>
    <xf numFmtId="0" fontId="4" fillId="0" borderId="1" xfId="0" applyFont="1" applyBorder="1" applyAlignment="1">
      <alignment horizontal="right"/>
    </xf>
    <xf numFmtId="0" fontId="6" fillId="0" borderId="1" xfId="0" applyFont="1" applyBorder="1"/>
    <xf numFmtId="2" fontId="4" fillId="0" borderId="1" xfId="0" applyNumberFormat="1" applyFont="1" applyBorder="1"/>
    <xf numFmtId="2" fontId="4" fillId="0" borderId="1" xfId="0" applyNumberFormat="1" applyFont="1" applyFill="1" applyBorder="1"/>
    <xf numFmtId="0" fontId="4" fillId="0" borderId="1" xfId="0" applyFont="1" applyFill="1" applyBorder="1"/>
    <xf numFmtId="0" fontId="4" fillId="0" borderId="1" xfId="0" applyFont="1" applyFill="1" applyBorder="1" applyAlignment="1">
      <alignment horizontal="right"/>
    </xf>
    <xf numFmtId="0" fontId="6" fillId="0" borderId="1" xfId="0" applyFont="1" applyFill="1" applyBorder="1"/>
    <xf numFmtId="2" fontId="6" fillId="0" borderId="1" xfId="0" applyNumberFormat="1" applyFont="1" applyFill="1" applyBorder="1"/>
    <xf numFmtId="164" fontId="4" fillId="0" borderId="1" xfId="0" applyNumberFormat="1" applyFont="1" applyFill="1" applyBorder="1"/>
    <xf numFmtId="164" fontId="6" fillId="0" borderId="1" xfId="0" applyNumberFormat="1" applyFont="1" applyFill="1" applyBorder="1"/>
    <xf numFmtId="0" fontId="6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right" vertical="center" wrapText="1"/>
    </xf>
    <xf numFmtId="164" fontId="8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right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6" fillId="0" borderId="1" xfId="0" applyNumberFormat="1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vertical="center" wrapText="1"/>
    </xf>
    <xf numFmtId="164" fontId="9" fillId="0" borderId="1" xfId="0" applyNumberFormat="1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right" vertical="center" wrapText="1"/>
    </xf>
    <xf numFmtId="164" fontId="6" fillId="0" borderId="2" xfId="0" applyNumberFormat="1" applyFont="1" applyFill="1" applyBorder="1" applyAlignment="1">
      <alignment horizontal="right" vertical="center" wrapText="1"/>
    </xf>
    <xf numFmtId="164" fontId="6" fillId="0" borderId="4" xfId="0" applyNumberFormat="1" applyFont="1" applyFill="1" applyBorder="1" applyAlignment="1">
      <alignment horizontal="right" vertical="center" wrapText="1"/>
    </xf>
    <xf numFmtId="0" fontId="6" fillId="0" borderId="4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 wrapText="1"/>
    </xf>
    <xf numFmtId="164" fontId="6" fillId="0" borderId="1" xfId="0" applyNumberFormat="1" applyFont="1" applyFill="1" applyBorder="1" applyAlignment="1">
      <alignment horizontal="right" vertical="center" wrapText="1"/>
    </xf>
    <xf numFmtId="164" fontId="7" fillId="0" borderId="1" xfId="0" applyNumberFormat="1" applyFont="1" applyFill="1" applyBorder="1" applyAlignment="1">
      <alignment horizontal="right" vertical="center" wrapText="1"/>
    </xf>
    <xf numFmtId="164" fontId="4" fillId="0" borderId="1" xfId="0" applyNumberFormat="1" applyFont="1" applyFill="1" applyBorder="1" applyAlignment="1">
      <alignment horizontal="right" vertical="center" wrapText="1"/>
    </xf>
    <xf numFmtId="2" fontId="4" fillId="0" borderId="1" xfId="0" applyNumberFormat="1" applyFont="1" applyFill="1" applyBorder="1" applyAlignment="1">
      <alignment horizontal="right" vertical="center" wrapText="1"/>
    </xf>
    <xf numFmtId="164" fontId="8" fillId="0" borderId="1" xfId="0" applyNumberFormat="1" applyFont="1" applyFill="1" applyBorder="1" applyAlignment="1">
      <alignment horizontal="right" vertical="center" wrapText="1"/>
    </xf>
    <xf numFmtId="164" fontId="6" fillId="0" borderId="2" xfId="0" applyNumberFormat="1" applyFont="1" applyFill="1" applyBorder="1" applyAlignment="1">
      <alignment vertical="center" wrapText="1"/>
    </xf>
    <xf numFmtId="164" fontId="6" fillId="0" borderId="4" xfId="0" applyNumberFormat="1" applyFont="1" applyFill="1" applyBorder="1" applyAlignment="1">
      <alignment vertical="center" wrapText="1"/>
    </xf>
    <xf numFmtId="0" fontId="6" fillId="0" borderId="3" xfId="0" applyFont="1" applyFill="1" applyBorder="1" applyAlignment="1">
      <alignment vertical="center" wrapText="1"/>
    </xf>
    <xf numFmtId="164" fontId="6" fillId="0" borderId="1" xfId="0" applyNumberFormat="1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164" fontId="4" fillId="0" borderId="1" xfId="0" applyNumberFormat="1" applyFont="1" applyBorder="1"/>
    <xf numFmtId="164" fontId="4" fillId="0" borderId="1" xfId="0" applyNumberFormat="1" applyFont="1" applyBorder="1" applyAlignment="1">
      <alignment vertical="center" wrapText="1"/>
    </xf>
    <xf numFmtId="164" fontId="8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right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right" vertical="center" wrapText="1"/>
    </xf>
    <xf numFmtId="49" fontId="6" fillId="0" borderId="1" xfId="0" applyNumberFormat="1" applyFont="1" applyBorder="1" applyAlignment="1">
      <alignment horizontal="right" vertical="center" wrapText="1"/>
    </xf>
    <xf numFmtId="16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164" fontId="4" fillId="0" borderId="1" xfId="1" applyNumberFormat="1" applyFont="1" applyFill="1" applyBorder="1" applyAlignment="1">
      <alignment vertical="center" wrapText="1"/>
    </xf>
    <xf numFmtId="2" fontId="4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164" fontId="4" fillId="0" borderId="1" xfId="0" applyNumberFormat="1" applyFont="1" applyBorder="1" applyAlignment="1">
      <alignment horizontal="right"/>
    </xf>
    <xf numFmtId="164" fontId="4" fillId="0" borderId="1" xfId="0" applyNumberFormat="1" applyFont="1" applyBorder="1" applyAlignment="1">
      <alignment horizontal="right" vertical="center" wrapText="1"/>
    </xf>
    <xf numFmtId="2" fontId="4" fillId="0" borderId="1" xfId="0" applyNumberFormat="1" applyFont="1" applyBorder="1" applyAlignment="1">
      <alignment horizontal="right" vertical="center" wrapText="1"/>
    </xf>
    <xf numFmtId="164" fontId="4" fillId="2" borderId="1" xfId="0" applyNumberFormat="1" applyFont="1" applyFill="1" applyBorder="1"/>
    <xf numFmtId="164" fontId="4" fillId="2" borderId="1" xfId="0" applyNumberFormat="1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164" fontId="2" fillId="0" borderId="0" xfId="0" applyNumberFormat="1" applyFont="1"/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Fill="1" applyAlignment="1">
      <alignment horizontal="left" vertical="center"/>
    </xf>
    <xf numFmtId="0" fontId="7" fillId="0" borderId="0" xfId="0" applyFont="1" applyFill="1" applyBorder="1" applyAlignment="1">
      <alignment horizontal="left" vertical="center" wrapText="1"/>
    </xf>
    <xf numFmtId="0" fontId="4" fillId="0" borderId="3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2" fillId="0" borderId="8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0" fillId="0" borderId="11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3" fillId="0" borderId="0" xfId="0" applyFont="1" applyFill="1" applyAlignment="1">
      <alignment horizontal="left" vertical="center"/>
    </xf>
    <xf numFmtId="0" fontId="7" fillId="0" borderId="3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right"/>
    </xf>
    <xf numFmtId="0" fontId="7" fillId="0" borderId="0" xfId="0" applyFont="1" applyFill="1" applyBorder="1" applyAlignment="1">
      <alignment horizontal="right" vertical="center"/>
    </xf>
    <xf numFmtId="0" fontId="7" fillId="0" borderId="0" xfId="0" applyFont="1" applyFill="1" applyAlignment="1">
      <alignment horizontal="left" vertical="center"/>
    </xf>
    <xf numFmtId="0" fontId="7" fillId="0" borderId="0" xfId="0" applyFont="1" applyFill="1" applyBorder="1" applyAlignment="1">
      <alignment horizontal="right" vertical="center" wrapText="1"/>
    </xf>
    <xf numFmtId="0" fontId="7" fillId="0" borderId="0" xfId="0" applyFont="1" applyFill="1" applyBorder="1" applyAlignment="1">
      <alignment horizontal="left" vertical="center" wrapText="1"/>
    </xf>
  </cellXfs>
  <cellStyles count="2">
    <cellStyle name="Звичайний" xfId="0" builtinId="0"/>
    <cellStyle name="Обычный 3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ucha123\Downloads\&#1060;&#1110;&#1085;%20&#1087;&#1083;&#1072;&#1085;%202022&#1088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ucha123\Downloads\&#1060;&#1110;&#1085;%20&#1087;&#1083;&#1072;&#1085;%202%20&#1082;&#1074;%202021&#1088;%20&#1074;&#1080;&#108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даток 3 1 кв 2021"/>
      <sheetName val=" Додаток 3 2 кв 2021р"/>
      <sheetName val="Бучабуд Додаток 1 2022р."/>
    </sheetNames>
    <sheetDataSet>
      <sheetData sheetId="0">
        <row r="27">
          <cell r="D27">
            <v>305.433312</v>
          </cell>
        </row>
        <row r="32">
          <cell r="D32">
            <v>63.21405</v>
          </cell>
        </row>
        <row r="33">
          <cell r="D33">
            <v>180.90278000000001</v>
          </cell>
        </row>
      </sheetData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даток 3"/>
      <sheetName val="викон 2 кв 2021р "/>
      <sheetName val="затвер фін план 2021"/>
    </sheetNames>
    <sheetDataSet>
      <sheetData sheetId="0"/>
      <sheetData sheetId="1">
        <row r="5">
          <cell r="O5">
            <v>222573.16999999998</v>
          </cell>
        </row>
      </sheetData>
      <sheetData sheetId="2">
        <row r="27">
          <cell r="I27">
            <v>795.7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75"/>
  <sheetViews>
    <sheetView tabSelected="1" topLeftCell="A7" workbookViewId="0">
      <selection activeCell="D9" sqref="D9"/>
    </sheetView>
  </sheetViews>
  <sheetFormatPr defaultColWidth="9.109375" defaultRowHeight="13.8" x14ac:dyDescent="0.25"/>
  <cols>
    <col min="1" max="1" width="29.6640625" style="1" customWidth="1"/>
    <col min="2" max="2" width="33.5546875" style="1" customWidth="1"/>
    <col min="3" max="3" width="12" style="1" customWidth="1"/>
    <col min="4" max="4" width="14.6640625" style="1" customWidth="1"/>
    <col min="5" max="5" width="13" style="1" customWidth="1"/>
    <col min="6" max="6" width="11.88671875" style="1" customWidth="1"/>
    <col min="7" max="7" width="15" style="1" customWidth="1"/>
    <col min="8" max="11" width="9.5546875" style="1" bestFit="1" customWidth="1"/>
    <col min="12" max="16384" width="9.109375" style="1"/>
  </cols>
  <sheetData>
    <row r="1" spans="1:12" ht="15.75" customHeight="1" x14ac:dyDescent="0.3">
      <c r="A1" s="3"/>
      <c r="B1" s="3"/>
      <c r="C1" s="3"/>
      <c r="D1" s="3"/>
      <c r="E1" s="3"/>
      <c r="F1" s="115" t="s">
        <v>419</v>
      </c>
      <c r="G1" s="115"/>
      <c r="H1" s="115"/>
      <c r="I1" s="115"/>
      <c r="J1" s="115"/>
      <c r="K1" s="115"/>
      <c r="L1" s="3"/>
    </row>
    <row r="2" spans="1:12" ht="15.75" customHeight="1" x14ac:dyDescent="0.3">
      <c r="A2" s="3"/>
      <c r="B2" s="3"/>
      <c r="C2" s="3"/>
      <c r="D2" s="3"/>
      <c r="E2" s="3"/>
      <c r="F2" s="116" t="s">
        <v>418</v>
      </c>
      <c r="G2" s="116"/>
      <c r="H2" s="116"/>
      <c r="I2" s="116"/>
      <c r="J2" s="116"/>
      <c r="K2" s="116"/>
      <c r="L2" s="3"/>
    </row>
    <row r="3" spans="1:12" ht="15.75" customHeight="1" x14ac:dyDescent="0.3">
      <c r="A3" s="3"/>
      <c r="B3" s="3"/>
      <c r="C3" s="3"/>
      <c r="D3" s="3"/>
      <c r="E3" s="3"/>
      <c r="F3" s="116" t="s">
        <v>417</v>
      </c>
      <c r="G3" s="116"/>
      <c r="H3" s="116"/>
      <c r="I3" s="116"/>
      <c r="J3" s="116"/>
      <c r="K3" s="116"/>
      <c r="L3" s="3"/>
    </row>
    <row r="4" spans="1:12" ht="15.75" customHeight="1" x14ac:dyDescent="0.3">
      <c r="A4" s="3"/>
      <c r="B4" s="117"/>
      <c r="C4" s="117"/>
      <c r="D4" s="117"/>
      <c r="E4" s="117"/>
      <c r="F4" s="118" t="s">
        <v>416</v>
      </c>
      <c r="G4" s="118"/>
      <c r="H4" s="118"/>
      <c r="I4" s="118"/>
      <c r="J4" s="118"/>
      <c r="K4" s="118"/>
      <c r="L4" s="3"/>
    </row>
    <row r="5" spans="1:12" ht="18" x14ac:dyDescent="0.25">
      <c r="B5" s="70"/>
      <c r="C5" s="70"/>
      <c r="D5" s="70"/>
      <c r="E5" s="70"/>
      <c r="F5" s="71"/>
      <c r="G5" s="71"/>
      <c r="H5" s="71"/>
      <c r="I5" s="71"/>
      <c r="J5" s="71"/>
      <c r="K5" s="71"/>
    </row>
    <row r="6" spans="1:12" ht="18.75" customHeight="1" x14ac:dyDescent="0.25">
      <c r="B6" s="70"/>
      <c r="C6" s="70"/>
      <c r="D6" s="70"/>
      <c r="E6" s="70"/>
      <c r="F6" s="111" t="s">
        <v>415</v>
      </c>
      <c r="G6" s="111"/>
      <c r="H6" s="111"/>
      <c r="I6" s="111"/>
      <c r="J6" s="71"/>
      <c r="K6" s="71"/>
    </row>
    <row r="7" spans="1:12" ht="18.75" customHeight="1" x14ac:dyDescent="0.25">
      <c r="B7" s="70"/>
      <c r="C7" s="70"/>
      <c r="D7" s="70"/>
      <c r="E7" s="70"/>
      <c r="F7" s="119" t="s">
        <v>414</v>
      </c>
      <c r="G7" s="119"/>
      <c r="H7" s="119"/>
      <c r="I7" s="119"/>
      <c r="J7" s="119"/>
      <c r="K7" s="119"/>
    </row>
    <row r="8" spans="1:12" ht="18" x14ac:dyDescent="0.25">
      <c r="B8" s="70"/>
      <c r="C8" s="70"/>
      <c r="D8" s="70"/>
      <c r="E8" s="70"/>
      <c r="F8" s="71"/>
      <c r="G8" s="71"/>
      <c r="H8" s="71"/>
      <c r="I8" s="71"/>
      <c r="J8" s="71"/>
      <c r="K8" s="71"/>
    </row>
    <row r="9" spans="1:12" ht="18.75" customHeight="1" x14ac:dyDescent="0.25">
      <c r="B9" s="70"/>
      <c r="C9" s="70"/>
      <c r="D9" s="70"/>
      <c r="E9" s="70"/>
      <c r="F9" s="119" t="s">
        <v>420</v>
      </c>
      <c r="G9" s="119"/>
      <c r="H9" s="119"/>
      <c r="I9" s="119"/>
      <c r="J9" s="119"/>
      <c r="K9" s="119"/>
    </row>
    <row r="10" spans="1:12" ht="18" x14ac:dyDescent="0.25">
      <c r="B10" s="70"/>
      <c r="C10" s="70"/>
      <c r="D10" s="70"/>
      <c r="E10" s="70"/>
      <c r="F10" s="69"/>
      <c r="G10" s="69"/>
      <c r="H10" s="69"/>
      <c r="I10" s="69"/>
      <c r="J10" s="69"/>
      <c r="K10" s="69"/>
    </row>
    <row r="11" spans="1:12" ht="31.5" customHeight="1" x14ac:dyDescent="0.25">
      <c r="A11" s="44" t="s">
        <v>413</v>
      </c>
      <c r="B11" s="112" t="s">
        <v>412</v>
      </c>
      <c r="C11" s="113"/>
      <c r="D11" s="113"/>
      <c r="E11" s="114"/>
      <c r="F11" s="44" t="s">
        <v>411</v>
      </c>
      <c r="G11" s="102">
        <v>33699425</v>
      </c>
      <c r="H11" s="103"/>
      <c r="I11" s="103"/>
      <c r="J11" s="103"/>
      <c r="K11" s="104"/>
    </row>
    <row r="12" spans="1:12" ht="31.5" customHeight="1" x14ac:dyDescent="0.25">
      <c r="A12" s="44" t="s">
        <v>410</v>
      </c>
      <c r="B12" s="112" t="s">
        <v>409</v>
      </c>
      <c r="C12" s="113"/>
      <c r="D12" s="113"/>
      <c r="E12" s="114"/>
      <c r="F12" s="44" t="s">
        <v>408</v>
      </c>
      <c r="G12" s="102">
        <v>3210800000</v>
      </c>
      <c r="H12" s="103"/>
      <c r="I12" s="103"/>
      <c r="J12" s="103"/>
      <c r="K12" s="104"/>
    </row>
    <row r="13" spans="1:12" ht="31.5" customHeight="1" x14ac:dyDescent="0.25">
      <c r="A13" s="44" t="s">
        <v>407</v>
      </c>
      <c r="B13" s="72" t="s">
        <v>406</v>
      </c>
      <c r="C13" s="101"/>
      <c r="D13" s="101"/>
      <c r="E13" s="73"/>
      <c r="F13" s="44" t="s">
        <v>405</v>
      </c>
      <c r="G13" s="102">
        <v>150</v>
      </c>
      <c r="H13" s="103"/>
      <c r="I13" s="103"/>
      <c r="J13" s="103"/>
      <c r="K13" s="104"/>
    </row>
    <row r="14" spans="1:12" ht="31.5" customHeight="1" x14ac:dyDescent="0.25">
      <c r="A14" s="44" t="s">
        <v>404</v>
      </c>
      <c r="B14" s="72" t="s">
        <v>403</v>
      </c>
      <c r="C14" s="101"/>
      <c r="D14" s="101"/>
      <c r="E14" s="73"/>
      <c r="F14" s="44" t="s">
        <v>402</v>
      </c>
      <c r="G14" s="102" t="s">
        <v>401</v>
      </c>
      <c r="H14" s="103"/>
      <c r="I14" s="103"/>
      <c r="J14" s="103"/>
      <c r="K14" s="104"/>
    </row>
    <row r="15" spans="1:12" ht="31.5" customHeight="1" x14ac:dyDescent="0.3">
      <c r="A15" s="44" t="s">
        <v>400</v>
      </c>
      <c r="B15" s="72"/>
      <c r="C15" s="101"/>
      <c r="D15" s="101"/>
      <c r="E15" s="73"/>
      <c r="F15" s="68"/>
      <c r="G15" s="68"/>
      <c r="H15" s="68"/>
      <c r="I15" s="68"/>
      <c r="J15" s="68"/>
      <c r="K15" s="3"/>
    </row>
    <row r="16" spans="1:12" ht="31.5" customHeight="1" x14ac:dyDescent="0.3">
      <c r="A16" s="44" t="s">
        <v>399</v>
      </c>
      <c r="B16" s="72">
        <v>13</v>
      </c>
      <c r="C16" s="101"/>
      <c r="D16" s="101"/>
      <c r="E16" s="73"/>
      <c r="F16" s="68"/>
      <c r="G16" s="68"/>
      <c r="H16" s="68"/>
      <c r="I16" s="68"/>
      <c r="J16" s="68"/>
      <c r="K16" s="3"/>
    </row>
    <row r="17" spans="1:11" ht="31.5" customHeight="1" x14ac:dyDescent="0.3">
      <c r="A17" s="44" t="s">
        <v>398</v>
      </c>
      <c r="B17" s="72" t="s">
        <v>397</v>
      </c>
      <c r="C17" s="101"/>
      <c r="D17" s="101"/>
      <c r="E17" s="73"/>
      <c r="F17" s="68"/>
      <c r="G17" s="68"/>
      <c r="H17" s="68"/>
      <c r="I17" s="68"/>
      <c r="J17" s="68"/>
      <c r="K17" s="3"/>
    </row>
    <row r="18" spans="1:11" ht="15.75" customHeight="1" x14ac:dyDescent="0.3">
      <c r="A18" s="44" t="s">
        <v>396</v>
      </c>
      <c r="B18" s="72" t="s">
        <v>395</v>
      </c>
      <c r="C18" s="101"/>
      <c r="D18" s="101"/>
      <c r="E18" s="73"/>
      <c r="F18" s="68"/>
      <c r="G18" s="68"/>
      <c r="H18" s="68"/>
      <c r="I18" s="68"/>
      <c r="J18" s="68"/>
      <c r="K18" s="3"/>
    </row>
    <row r="19" spans="1:11" x14ac:dyDescent="0.25">
      <c r="A19" s="67"/>
      <c r="B19" s="67"/>
      <c r="C19" s="67"/>
      <c r="D19" s="67"/>
      <c r="E19" s="67"/>
      <c r="F19" s="66"/>
      <c r="G19" s="66"/>
      <c r="H19" s="66"/>
      <c r="I19" s="66"/>
      <c r="J19" s="66"/>
    </row>
    <row r="20" spans="1:11" ht="15" customHeight="1" x14ac:dyDescent="0.25">
      <c r="A20" s="110" t="s">
        <v>394</v>
      </c>
      <c r="B20" s="110"/>
      <c r="C20" s="110"/>
      <c r="D20" s="110"/>
      <c r="E20" s="110"/>
      <c r="F20" s="110"/>
      <c r="G20" s="110"/>
      <c r="H20" s="110"/>
      <c r="I20" s="110"/>
      <c r="J20" s="110"/>
      <c r="K20" s="110"/>
    </row>
    <row r="21" spans="1:11" ht="15" customHeight="1" x14ac:dyDescent="0.25">
      <c r="A21" s="110" t="s">
        <v>393</v>
      </c>
      <c r="B21" s="110"/>
      <c r="C21" s="110"/>
      <c r="D21" s="110"/>
      <c r="E21" s="110"/>
      <c r="F21" s="110"/>
      <c r="G21" s="110"/>
      <c r="H21" s="110"/>
      <c r="I21" s="110"/>
      <c r="J21" s="110"/>
      <c r="K21" s="110"/>
    </row>
    <row r="22" spans="1:11" ht="15.75" customHeight="1" x14ac:dyDescent="0.25">
      <c r="A22" s="105" t="s">
        <v>392</v>
      </c>
      <c r="B22" s="105"/>
      <c r="C22" s="105"/>
      <c r="D22" s="105"/>
      <c r="E22" s="105"/>
      <c r="F22" s="105"/>
      <c r="G22" s="105"/>
      <c r="H22" s="105"/>
      <c r="I22" s="105"/>
      <c r="J22" s="105"/>
      <c r="K22" s="105"/>
    </row>
    <row r="23" spans="1:11" ht="14.4" x14ac:dyDescent="0.25">
      <c r="A23" s="106"/>
      <c r="B23" s="106"/>
      <c r="C23" s="106"/>
      <c r="D23" s="106"/>
      <c r="E23" s="106"/>
      <c r="F23" s="106"/>
      <c r="G23" s="106"/>
      <c r="H23" s="106"/>
      <c r="I23" s="106"/>
      <c r="J23" s="66"/>
    </row>
    <row r="24" spans="1:11" ht="15" customHeight="1" x14ac:dyDescent="0.25">
      <c r="A24" s="97"/>
      <c r="B24" s="98"/>
      <c r="C24" s="95" t="s">
        <v>391</v>
      </c>
      <c r="D24" s="95" t="s">
        <v>390</v>
      </c>
      <c r="E24" s="95" t="s">
        <v>389</v>
      </c>
      <c r="F24" s="95" t="s">
        <v>388</v>
      </c>
      <c r="G24" s="95" t="s">
        <v>387</v>
      </c>
      <c r="H24" s="107" t="s">
        <v>386</v>
      </c>
      <c r="I24" s="108"/>
      <c r="J24" s="108"/>
      <c r="K24" s="109"/>
    </row>
    <row r="25" spans="1:11" ht="41.25" customHeight="1" x14ac:dyDescent="0.25">
      <c r="A25" s="99"/>
      <c r="B25" s="100"/>
      <c r="C25" s="96"/>
      <c r="D25" s="96"/>
      <c r="E25" s="96"/>
      <c r="F25" s="96"/>
      <c r="G25" s="96"/>
      <c r="H25" s="65">
        <v>1</v>
      </c>
      <c r="I25" s="65">
        <v>2</v>
      </c>
      <c r="J25" s="65">
        <v>3</v>
      </c>
      <c r="K25" s="65">
        <v>4</v>
      </c>
    </row>
    <row r="26" spans="1:11" ht="15.6" x14ac:dyDescent="0.25">
      <c r="A26" s="88" t="s">
        <v>385</v>
      </c>
      <c r="B26" s="88"/>
      <c r="C26" s="88"/>
      <c r="D26" s="88"/>
      <c r="E26" s="88"/>
      <c r="F26" s="88"/>
      <c r="G26" s="88"/>
      <c r="H26" s="88"/>
      <c r="I26" s="88"/>
      <c r="J26" s="88"/>
      <c r="K26" s="89"/>
    </row>
    <row r="27" spans="1:11" ht="15.75" customHeight="1" x14ac:dyDescent="0.3">
      <c r="A27" s="78" t="s">
        <v>384</v>
      </c>
      <c r="B27" s="79"/>
      <c r="C27" s="44">
        <v>1</v>
      </c>
      <c r="D27" s="46">
        <v>2562.3000000000002</v>
      </c>
      <c r="E27" s="46">
        <v>3010</v>
      </c>
      <c r="F27" s="46">
        <v>3015</v>
      </c>
      <c r="G27" s="24">
        <f>H27+I27+J27+K27</f>
        <v>3024.033312</v>
      </c>
      <c r="H27" s="46">
        <f>'[1]Додаток 3 1 кв 2021'!D27</f>
        <v>305.433312</v>
      </c>
      <c r="I27" s="46">
        <v>566.20000000000005</v>
      </c>
      <c r="J27" s="46">
        <v>940.4</v>
      </c>
      <c r="K27" s="45">
        <v>1212</v>
      </c>
    </row>
    <row r="28" spans="1:11" ht="15.6" x14ac:dyDescent="0.3">
      <c r="A28" s="72" t="s">
        <v>383</v>
      </c>
      <c r="B28" s="73"/>
      <c r="C28" s="54">
        <v>2</v>
      </c>
      <c r="D28" s="46">
        <f>D27/6</f>
        <v>427.05</v>
      </c>
      <c r="E28" s="46">
        <f>E27/6</f>
        <v>501.66666666666669</v>
      </c>
      <c r="F28" s="46">
        <f>F27/6</f>
        <v>502.5</v>
      </c>
      <c r="G28" s="24">
        <f>H28+I28+J28+K28</f>
        <v>504.00555199999997</v>
      </c>
      <c r="H28" s="46">
        <f>H27/6</f>
        <v>50.905552</v>
      </c>
      <c r="I28" s="46">
        <f>I27/6</f>
        <v>94.366666666666674</v>
      </c>
      <c r="J28" s="46">
        <f>J27/6</f>
        <v>156.73333333333332</v>
      </c>
      <c r="K28" s="45">
        <f>K27/6</f>
        <v>202</v>
      </c>
    </row>
    <row r="29" spans="1:11" ht="15.6" hidden="1" x14ac:dyDescent="0.3">
      <c r="A29" s="72" t="s">
        <v>382</v>
      </c>
      <c r="B29" s="73"/>
      <c r="C29" s="54">
        <v>3</v>
      </c>
      <c r="D29" s="46"/>
      <c r="E29" s="46"/>
      <c r="F29" s="46"/>
      <c r="G29" s="24">
        <f>H29+I29+J29+K29</f>
        <v>0</v>
      </c>
      <c r="H29" s="46"/>
      <c r="I29" s="46"/>
      <c r="J29" s="46"/>
      <c r="K29" s="45"/>
    </row>
    <row r="30" spans="1:11" ht="15.75" hidden="1" customHeight="1" x14ac:dyDescent="0.3">
      <c r="A30" s="72" t="s">
        <v>381</v>
      </c>
      <c r="B30" s="73"/>
      <c r="C30" s="54">
        <v>4</v>
      </c>
      <c r="D30" s="46"/>
      <c r="E30" s="46"/>
      <c r="F30" s="46"/>
      <c r="G30" s="24">
        <f>H30+I30+J30+K30</f>
        <v>0</v>
      </c>
      <c r="H30" s="46"/>
      <c r="I30" s="46"/>
      <c r="J30" s="46"/>
      <c r="K30" s="45"/>
    </row>
    <row r="31" spans="1:11" ht="42" customHeight="1" x14ac:dyDescent="0.25">
      <c r="A31" s="78" t="s">
        <v>380</v>
      </c>
      <c r="B31" s="79"/>
      <c r="C31" s="44">
        <v>5</v>
      </c>
      <c r="D31" s="43">
        <f t="shared" ref="D31:K31" si="0">D27-D28-D29-D30</f>
        <v>2135.25</v>
      </c>
      <c r="E31" s="43">
        <f t="shared" si="0"/>
        <v>2508.3333333333335</v>
      </c>
      <c r="F31" s="43">
        <f t="shared" si="0"/>
        <v>2512.5</v>
      </c>
      <c r="G31" s="25">
        <f t="shared" si="0"/>
        <v>2520.0277599999999</v>
      </c>
      <c r="H31" s="43">
        <f t="shared" si="0"/>
        <v>254.52776</v>
      </c>
      <c r="I31" s="43">
        <f t="shared" si="0"/>
        <v>471.83333333333337</v>
      </c>
      <c r="J31" s="43">
        <f t="shared" si="0"/>
        <v>783.66666666666663</v>
      </c>
      <c r="K31" s="43">
        <f t="shared" si="0"/>
        <v>1010</v>
      </c>
    </row>
    <row r="32" spans="1:11" ht="15.75" customHeight="1" x14ac:dyDescent="0.3">
      <c r="A32" s="92" t="s">
        <v>379</v>
      </c>
      <c r="B32" s="93"/>
      <c r="C32" s="50" t="s">
        <v>378</v>
      </c>
      <c r="D32" s="54">
        <v>603.70000000000005</v>
      </c>
      <c r="E32" s="46">
        <v>649.5</v>
      </c>
      <c r="F32" s="46">
        <v>650</v>
      </c>
      <c r="G32" s="24">
        <f>SUM(H32:K32)</f>
        <v>697.20278000000008</v>
      </c>
      <c r="H32" s="46">
        <f>'[1]Додаток 3 1 кв 2021'!D33</f>
        <v>180.90278000000001</v>
      </c>
      <c r="I32" s="46">
        <v>222.6</v>
      </c>
      <c r="J32" s="46">
        <v>143.69999999999999</v>
      </c>
      <c r="K32" s="45">
        <v>150</v>
      </c>
    </row>
    <row r="33" spans="1:12" ht="15.75" customHeight="1" x14ac:dyDescent="0.3">
      <c r="A33" s="92" t="s">
        <v>377</v>
      </c>
      <c r="B33" s="93"/>
      <c r="C33" s="50" t="s">
        <v>376</v>
      </c>
      <c r="D33" s="54">
        <v>1351.6</v>
      </c>
      <c r="E33" s="46">
        <v>1621.8</v>
      </c>
      <c r="F33" s="46">
        <v>1625.8</v>
      </c>
      <c r="G33" s="24">
        <f>SUM(H33:K33)</f>
        <v>1638.4140499999999</v>
      </c>
      <c r="H33" s="46">
        <f>'[1]Додаток 3 1 кв 2021'!D32</f>
        <v>63.21405</v>
      </c>
      <c r="I33" s="46">
        <v>225.2</v>
      </c>
      <c r="J33" s="46">
        <v>570</v>
      </c>
      <c r="K33" s="45">
        <v>780</v>
      </c>
    </row>
    <row r="34" spans="1:12" ht="15.6" x14ac:dyDescent="0.3">
      <c r="A34" s="92" t="s">
        <v>375</v>
      </c>
      <c r="B34" s="93"/>
      <c r="C34" s="50" t="s">
        <v>374</v>
      </c>
      <c r="D34" s="27">
        <v>180</v>
      </c>
      <c r="E34" s="54">
        <v>237</v>
      </c>
      <c r="F34" s="46">
        <v>237.5</v>
      </c>
      <c r="G34" s="24">
        <f>SUM(H34:K34)</f>
        <v>184.4</v>
      </c>
      <c r="H34" s="46">
        <v>10.4</v>
      </c>
      <c r="I34" s="46">
        <v>24</v>
      </c>
      <c r="J34" s="46">
        <v>70</v>
      </c>
      <c r="K34" s="45">
        <v>80</v>
      </c>
      <c r="L34" s="64"/>
    </row>
    <row r="35" spans="1:12" ht="15.75" hidden="1" customHeight="1" x14ac:dyDescent="0.3">
      <c r="A35" s="87"/>
      <c r="B35" s="89"/>
      <c r="C35" s="50" t="s">
        <v>373</v>
      </c>
      <c r="D35" s="63"/>
      <c r="E35" s="63"/>
      <c r="F35" s="62"/>
      <c r="G35" s="24"/>
      <c r="H35" s="62"/>
      <c r="I35" s="62"/>
      <c r="J35" s="62"/>
      <c r="K35" s="61"/>
    </row>
    <row r="36" spans="1:12" ht="15.75" hidden="1" customHeight="1" x14ac:dyDescent="0.3">
      <c r="A36" s="87"/>
      <c r="B36" s="89"/>
      <c r="C36" s="50" t="s">
        <v>372</v>
      </c>
      <c r="D36" s="54"/>
      <c r="E36" s="54"/>
      <c r="F36" s="46"/>
      <c r="G36" s="24"/>
      <c r="H36" s="46"/>
      <c r="I36" s="46"/>
      <c r="J36" s="46"/>
      <c r="K36" s="45"/>
    </row>
    <row r="37" spans="1:12" ht="15.75" customHeight="1" x14ac:dyDescent="0.25">
      <c r="A37" s="78" t="s">
        <v>371</v>
      </c>
      <c r="B37" s="79"/>
      <c r="C37" s="44">
        <v>6</v>
      </c>
      <c r="D37" s="43">
        <f t="shared" ref="D37:K37" si="1">SUM(D38:D46)</f>
        <v>964.1</v>
      </c>
      <c r="E37" s="43">
        <f t="shared" si="1"/>
        <v>1145.5999999999999</v>
      </c>
      <c r="F37" s="43">
        <f t="shared" si="1"/>
        <v>1147.1000000000001</v>
      </c>
      <c r="G37" s="25">
        <f t="shared" si="1"/>
        <v>1258.8652658000001</v>
      </c>
      <c r="H37" s="43">
        <f t="shared" si="1"/>
        <v>151.56526579999999</v>
      </c>
      <c r="I37" s="43">
        <f t="shared" si="1"/>
        <v>201.3</v>
      </c>
      <c r="J37" s="43">
        <f t="shared" si="1"/>
        <v>382.4</v>
      </c>
      <c r="K37" s="43">
        <f t="shared" si="1"/>
        <v>523.6</v>
      </c>
    </row>
    <row r="38" spans="1:12" ht="15.75" customHeight="1" x14ac:dyDescent="0.3">
      <c r="A38" s="72" t="s">
        <v>370</v>
      </c>
      <c r="B38" s="73"/>
      <c r="C38" s="50" t="s">
        <v>369</v>
      </c>
      <c r="D38" s="46">
        <v>14.1</v>
      </c>
      <c r="E38" s="46">
        <v>16.5</v>
      </c>
      <c r="F38" s="46">
        <v>17</v>
      </c>
      <c r="G38" s="24">
        <f t="shared" ref="G38:G46" si="2">H38+I38+J38+K38</f>
        <v>16.705289999999998</v>
      </c>
      <c r="H38" s="46">
        <v>1.3052900000000001</v>
      </c>
      <c r="I38" s="46">
        <v>0.7</v>
      </c>
      <c r="J38" s="46">
        <v>6</v>
      </c>
      <c r="K38" s="45">
        <v>8.6999999999999993</v>
      </c>
    </row>
    <row r="39" spans="1:12" ht="15.6" x14ac:dyDescent="0.3">
      <c r="A39" s="72" t="s">
        <v>317</v>
      </c>
      <c r="B39" s="73"/>
      <c r="C39" s="50" t="s">
        <v>368</v>
      </c>
      <c r="D39" s="46">
        <v>8.1999999999999993</v>
      </c>
      <c r="E39" s="46">
        <v>11.2</v>
      </c>
      <c r="F39" s="46">
        <v>13.5</v>
      </c>
      <c r="G39" s="24">
        <f t="shared" si="2"/>
        <v>21.928840000000001</v>
      </c>
      <c r="H39" s="46">
        <v>4.8288400000000005</v>
      </c>
      <c r="I39" s="46">
        <v>5.6</v>
      </c>
      <c r="J39" s="46">
        <v>5.7</v>
      </c>
      <c r="K39" s="45">
        <v>5.8</v>
      </c>
    </row>
    <row r="40" spans="1:12" ht="15.6" x14ac:dyDescent="0.3">
      <c r="A40" s="72" t="s">
        <v>315</v>
      </c>
      <c r="B40" s="73"/>
      <c r="C40" s="50" t="s">
        <v>367</v>
      </c>
      <c r="D40" s="46">
        <v>8</v>
      </c>
      <c r="E40" s="46">
        <v>10</v>
      </c>
      <c r="F40" s="46">
        <v>12.5</v>
      </c>
      <c r="G40" s="24">
        <f t="shared" si="2"/>
        <v>14.41128</v>
      </c>
      <c r="H40" s="46">
        <v>3.31128</v>
      </c>
      <c r="I40" s="46">
        <v>4.0999999999999996</v>
      </c>
      <c r="J40" s="46">
        <v>3.5</v>
      </c>
      <c r="K40" s="45">
        <v>3.5</v>
      </c>
    </row>
    <row r="41" spans="1:12" ht="15.6" x14ac:dyDescent="0.3">
      <c r="A41" s="72" t="s">
        <v>313</v>
      </c>
      <c r="B41" s="73"/>
      <c r="C41" s="50" t="s">
        <v>366</v>
      </c>
      <c r="D41" s="46">
        <v>4.9000000000000004</v>
      </c>
      <c r="E41" s="46">
        <v>10.6</v>
      </c>
      <c r="F41" s="46">
        <v>11</v>
      </c>
      <c r="G41" s="24">
        <f t="shared" si="2"/>
        <v>11.18178</v>
      </c>
      <c r="H41" s="46">
        <v>4.1817800000000007</v>
      </c>
      <c r="I41" s="46">
        <v>1.5</v>
      </c>
      <c r="J41" s="46">
        <v>1.5</v>
      </c>
      <c r="K41" s="45">
        <v>4</v>
      </c>
    </row>
    <row r="42" spans="1:12" ht="15.6" x14ac:dyDescent="0.25">
      <c r="A42" s="72" t="s">
        <v>292</v>
      </c>
      <c r="B42" s="73"/>
      <c r="C42" s="50" t="s">
        <v>365</v>
      </c>
      <c r="D42" s="46">
        <v>722.6</v>
      </c>
      <c r="E42" s="46">
        <v>862</v>
      </c>
      <c r="F42" s="46">
        <v>865</v>
      </c>
      <c r="G42" s="24">
        <f t="shared" si="2"/>
        <v>965.55689000000007</v>
      </c>
      <c r="H42" s="46">
        <v>106.55689</v>
      </c>
      <c r="I42" s="46">
        <v>149</v>
      </c>
      <c r="J42" s="46">
        <v>300</v>
      </c>
      <c r="K42" s="46">
        <v>410</v>
      </c>
    </row>
    <row r="43" spans="1:12" ht="15.75" customHeight="1" x14ac:dyDescent="0.3">
      <c r="A43" s="72" t="s">
        <v>339</v>
      </c>
      <c r="B43" s="73"/>
      <c r="C43" s="50" t="s">
        <v>364</v>
      </c>
      <c r="D43" s="46">
        <v>164.9</v>
      </c>
      <c r="E43" s="46">
        <v>194.8</v>
      </c>
      <c r="F43" s="46">
        <v>195</v>
      </c>
      <c r="G43" s="24">
        <f t="shared" si="2"/>
        <v>195.14154579999999</v>
      </c>
      <c r="H43" s="46">
        <v>25.841545799999999</v>
      </c>
      <c r="I43" s="46">
        <v>34.700000000000003</v>
      </c>
      <c r="J43" s="46">
        <v>55</v>
      </c>
      <c r="K43" s="45">
        <v>79.599999999999994</v>
      </c>
    </row>
    <row r="44" spans="1:12" ht="15.75" customHeight="1" x14ac:dyDescent="0.3">
      <c r="A44" s="72" t="s">
        <v>363</v>
      </c>
      <c r="B44" s="73"/>
      <c r="C44" s="50" t="s">
        <v>362</v>
      </c>
      <c r="D44" s="46">
        <v>13.9</v>
      </c>
      <c r="E44" s="46">
        <v>19.3</v>
      </c>
      <c r="F44" s="46">
        <v>10</v>
      </c>
      <c r="G44" s="24">
        <f t="shared" si="2"/>
        <v>11</v>
      </c>
      <c r="H44" s="46">
        <v>0</v>
      </c>
      <c r="I44" s="46">
        <v>0</v>
      </c>
      <c r="J44" s="46">
        <v>5</v>
      </c>
      <c r="K44" s="45">
        <v>6</v>
      </c>
    </row>
    <row r="45" spans="1:12" ht="15.75" customHeight="1" x14ac:dyDescent="0.3">
      <c r="A45" s="72" t="s">
        <v>361</v>
      </c>
      <c r="B45" s="73"/>
      <c r="C45" s="50" t="s">
        <v>360</v>
      </c>
      <c r="D45" s="46">
        <v>11</v>
      </c>
      <c r="E45" s="46">
        <v>10.4</v>
      </c>
      <c r="F45" s="46">
        <v>10.4</v>
      </c>
      <c r="G45" s="24">
        <f t="shared" si="2"/>
        <v>10.63964</v>
      </c>
      <c r="H45" s="46">
        <v>2.5396399999999999</v>
      </c>
      <c r="I45" s="46">
        <v>3.1</v>
      </c>
      <c r="J45" s="46">
        <v>2.5</v>
      </c>
      <c r="K45" s="45">
        <v>2.5</v>
      </c>
    </row>
    <row r="46" spans="1:12" ht="61.5" customHeight="1" x14ac:dyDescent="0.25">
      <c r="A46" s="72" t="s">
        <v>359</v>
      </c>
      <c r="B46" s="73"/>
      <c r="C46" s="50" t="s">
        <v>358</v>
      </c>
      <c r="D46" s="46">
        <v>16.5</v>
      </c>
      <c r="E46" s="46">
        <v>10.8</v>
      </c>
      <c r="F46" s="46">
        <v>12.7</v>
      </c>
      <c r="G46" s="24">
        <f t="shared" si="2"/>
        <v>12.3</v>
      </c>
      <c r="H46" s="46">
        <v>3</v>
      </c>
      <c r="I46" s="46">
        <v>2.6</v>
      </c>
      <c r="J46" s="46">
        <v>3.2</v>
      </c>
      <c r="K46" s="46">
        <v>3.5</v>
      </c>
    </row>
    <row r="47" spans="1:12" ht="15.6" x14ac:dyDescent="0.25">
      <c r="A47" s="78" t="s">
        <v>357</v>
      </c>
      <c r="B47" s="79"/>
      <c r="C47" s="44">
        <v>7</v>
      </c>
      <c r="D47" s="43">
        <f t="shared" ref="D47:K47" si="3">D31-D37</f>
        <v>1171.1500000000001</v>
      </c>
      <c r="E47" s="43">
        <f t="shared" si="3"/>
        <v>1362.7333333333336</v>
      </c>
      <c r="F47" s="43">
        <f t="shared" si="3"/>
        <v>1365.3999999999999</v>
      </c>
      <c r="G47" s="25">
        <f t="shared" si="3"/>
        <v>1261.1624941999999</v>
      </c>
      <c r="H47" s="43">
        <f t="shared" si="3"/>
        <v>102.96249420000001</v>
      </c>
      <c r="I47" s="43">
        <f t="shared" si="3"/>
        <v>270.53333333333336</v>
      </c>
      <c r="J47" s="43">
        <f t="shared" si="3"/>
        <v>401.26666666666665</v>
      </c>
      <c r="K47" s="43">
        <f t="shared" si="3"/>
        <v>486.4</v>
      </c>
    </row>
    <row r="48" spans="1:12" ht="15.6" x14ac:dyDescent="0.25">
      <c r="A48" s="78" t="s">
        <v>356</v>
      </c>
      <c r="B48" s="79"/>
      <c r="C48" s="44">
        <v>8</v>
      </c>
      <c r="D48" s="43">
        <f>SUM(D50:D78)</f>
        <v>1069.7</v>
      </c>
      <c r="E48" s="43">
        <f>SUM(E50:E78)+0.1</f>
        <v>1213.7999999999997</v>
      </c>
      <c r="F48" s="43">
        <f>SUM(F50:F78)</f>
        <v>1222</v>
      </c>
      <c r="G48" s="25">
        <f>SUM(G50:G78)+0.1</f>
        <v>1136.6886348</v>
      </c>
      <c r="H48" s="43">
        <f>SUM(H50:H78)</f>
        <v>223.08863479999999</v>
      </c>
      <c r="I48" s="43">
        <f>SUM(I50:I78)</f>
        <v>227.39999999999998</v>
      </c>
      <c r="J48" s="43">
        <f>SUM(J50:J78)</f>
        <v>317.20000000000005</v>
      </c>
      <c r="K48" s="43">
        <f>SUM(K50:K78)</f>
        <v>368.9</v>
      </c>
    </row>
    <row r="49" spans="1:11" ht="15.6" x14ac:dyDescent="0.3">
      <c r="A49" s="72" t="s">
        <v>355</v>
      </c>
      <c r="B49" s="73"/>
      <c r="C49" s="54"/>
      <c r="D49" s="46">
        <v>0</v>
      </c>
      <c r="E49" s="46">
        <v>0</v>
      </c>
      <c r="F49" s="46">
        <v>0</v>
      </c>
      <c r="G49" s="24">
        <v>0</v>
      </c>
      <c r="H49" s="56">
        <v>0</v>
      </c>
      <c r="I49" s="55">
        <v>0</v>
      </c>
      <c r="J49" s="46">
        <v>0</v>
      </c>
      <c r="K49" s="45">
        <v>0</v>
      </c>
    </row>
    <row r="50" spans="1:11" ht="15.75" customHeight="1" x14ac:dyDescent="0.3">
      <c r="A50" s="72" t="s">
        <v>354</v>
      </c>
      <c r="B50" s="73"/>
      <c r="C50" s="50" t="s">
        <v>353</v>
      </c>
      <c r="D50" s="46">
        <v>0</v>
      </c>
      <c r="E50" s="46">
        <v>0</v>
      </c>
      <c r="F50" s="46">
        <v>0</v>
      </c>
      <c r="G50" s="24">
        <f t="shared" ref="G50:G78" si="4">SUM(H50:K50)</f>
        <v>0</v>
      </c>
      <c r="H50" s="56">
        <v>0</v>
      </c>
      <c r="I50" s="55">
        <v>0</v>
      </c>
      <c r="J50" s="46">
        <v>0</v>
      </c>
      <c r="K50" s="45">
        <v>0</v>
      </c>
    </row>
    <row r="51" spans="1:11" ht="15.75" customHeight="1" x14ac:dyDescent="0.3">
      <c r="A51" s="72" t="s">
        <v>352</v>
      </c>
      <c r="B51" s="73"/>
      <c r="C51" s="50" t="s">
        <v>351</v>
      </c>
      <c r="D51" s="46">
        <v>3.9</v>
      </c>
      <c r="E51" s="46">
        <v>6.2</v>
      </c>
      <c r="F51" s="46">
        <v>9</v>
      </c>
      <c r="G51" s="24">
        <f t="shared" si="4"/>
        <v>11.3</v>
      </c>
      <c r="H51" s="56">
        <v>7.3</v>
      </c>
      <c r="I51" s="55">
        <f>('[2]викон 2 кв 2021р '!T53+'[2]викон 2 кв 2021р '!T72)/1000</f>
        <v>0</v>
      </c>
      <c r="J51" s="46">
        <v>2</v>
      </c>
      <c r="K51" s="45">
        <v>2</v>
      </c>
    </row>
    <row r="52" spans="1:11" ht="15.75" customHeight="1" x14ac:dyDescent="0.3">
      <c r="A52" s="72" t="s">
        <v>350</v>
      </c>
      <c r="B52" s="73"/>
      <c r="C52" s="50" t="s">
        <v>349</v>
      </c>
      <c r="D52" s="54">
        <v>12.9</v>
      </c>
      <c r="E52" s="54">
        <v>15.1</v>
      </c>
      <c r="F52" s="54">
        <v>15.2</v>
      </c>
      <c r="G52" s="24">
        <f t="shared" si="4"/>
        <v>17.022869999999998</v>
      </c>
      <c r="H52" s="56">
        <v>1.0228699999999999</v>
      </c>
      <c r="I52" s="55">
        <f>('[2]викон 2 кв 2021р '!T29+'[2]викон 2 кв 2021р '!T54+'[2]викон 2 кв 2021р '!T119)/1000</f>
        <v>0</v>
      </c>
      <c r="J52" s="54">
        <v>8</v>
      </c>
      <c r="K52" s="9">
        <v>8</v>
      </c>
    </row>
    <row r="53" spans="1:11" ht="15.75" customHeight="1" x14ac:dyDescent="0.25">
      <c r="A53" s="72" t="s">
        <v>348</v>
      </c>
      <c r="B53" s="73"/>
      <c r="C53" s="50" t="s">
        <v>347</v>
      </c>
      <c r="D53" s="54">
        <v>0</v>
      </c>
      <c r="E53" s="54">
        <v>0</v>
      </c>
      <c r="F53" s="54">
        <v>0</v>
      </c>
      <c r="G53" s="24">
        <f t="shared" si="4"/>
        <v>0</v>
      </c>
      <c r="H53" s="56">
        <v>0</v>
      </c>
      <c r="I53" s="56">
        <v>0</v>
      </c>
      <c r="J53" s="56">
        <v>0</v>
      </c>
      <c r="K53" s="56">
        <v>0</v>
      </c>
    </row>
    <row r="54" spans="1:11" ht="15.75" customHeight="1" x14ac:dyDescent="0.25">
      <c r="A54" s="72" t="s">
        <v>346</v>
      </c>
      <c r="B54" s="73"/>
      <c r="C54" s="50" t="s">
        <v>345</v>
      </c>
      <c r="D54" s="54">
        <v>0</v>
      </c>
      <c r="E54" s="54">
        <v>0</v>
      </c>
      <c r="F54" s="54">
        <v>0</v>
      </c>
      <c r="G54" s="24">
        <f t="shared" si="4"/>
        <v>0</v>
      </c>
      <c r="H54" s="56">
        <v>0</v>
      </c>
      <c r="I54" s="56">
        <v>0</v>
      </c>
      <c r="J54" s="56">
        <v>0</v>
      </c>
      <c r="K54" s="56">
        <v>0</v>
      </c>
    </row>
    <row r="55" spans="1:11" ht="15.75" customHeight="1" x14ac:dyDescent="0.25">
      <c r="A55" s="72" t="s">
        <v>344</v>
      </c>
      <c r="B55" s="73"/>
      <c r="C55" s="50" t="s">
        <v>343</v>
      </c>
      <c r="D55" s="54">
        <v>1.4</v>
      </c>
      <c r="E55" s="54">
        <v>0</v>
      </c>
      <c r="F55" s="54">
        <v>0</v>
      </c>
      <c r="G55" s="24">
        <f t="shared" si="4"/>
        <v>0</v>
      </c>
      <c r="H55" s="56">
        <v>0</v>
      </c>
      <c r="I55" s="56">
        <v>0</v>
      </c>
      <c r="J55" s="56">
        <v>0</v>
      </c>
      <c r="K55" s="56">
        <v>0</v>
      </c>
    </row>
    <row r="56" spans="1:11" ht="15.6" x14ac:dyDescent="0.3">
      <c r="A56" s="72" t="s">
        <v>342</v>
      </c>
      <c r="B56" s="73"/>
      <c r="C56" s="50" t="s">
        <v>341</v>
      </c>
      <c r="D56" s="54">
        <v>1.3</v>
      </c>
      <c r="E56" s="54">
        <v>1.2</v>
      </c>
      <c r="F56" s="54">
        <v>1.3</v>
      </c>
      <c r="G56" s="24">
        <f t="shared" si="4"/>
        <v>1.4010199999999999</v>
      </c>
      <c r="H56" s="56">
        <v>0.30101999999999995</v>
      </c>
      <c r="I56" s="55">
        <v>0.3</v>
      </c>
      <c r="J56" s="57">
        <v>0.4</v>
      </c>
      <c r="K56" s="9">
        <v>0.4</v>
      </c>
    </row>
    <row r="57" spans="1:11" ht="15.6" x14ac:dyDescent="0.25">
      <c r="A57" s="72" t="s">
        <v>292</v>
      </c>
      <c r="B57" s="73"/>
      <c r="C57" s="50" t="s">
        <v>340</v>
      </c>
      <c r="D57" s="54">
        <v>804.5</v>
      </c>
      <c r="E57" s="46">
        <v>911</v>
      </c>
      <c r="F57" s="46">
        <v>914</v>
      </c>
      <c r="G57" s="24">
        <f t="shared" si="4"/>
        <v>819.46884</v>
      </c>
      <c r="H57" s="56">
        <v>163.26883999999998</v>
      </c>
      <c r="I57" s="55">
        <v>176.2</v>
      </c>
      <c r="J57" s="46">
        <v>220</v>
      </c>
      <c r="K57" s="46">
        <v>260</v>
      </c>
    </row>
    <row r="58" spans="1:11" ht="15.75" customHeight="1" x14ac:dyDescent="0.3">
      <c r="A58" s="72" t="s">
        <v>339</v>
      </c>
      <c r="B58" s="73"/>
      <c r="C58" s="50" t="s">
        <v>338</v>
      </c>
      <c r="D58" s="54">
        <v>183.1</v>
      </c>
      <c r="E58" s="54">
        <v>203.8</v>
      </c>
      <c r="F58" s="54">
        <v>203.9</v>
      </c>
      <c r="G58" s="24">
        <f t="shared" si="4"/>
        <v>204.02241480000001</v>
      </c>
      <c r="H58" s="60">
        <v>36.622414800000001</v>
      </c>
      <c r="I58" s="55">
        <v>39</v>
      </c>
      <c r="J58" s="59">
        <v>59.4</v>
      </c>
      <c r="K58" s="58">
        <v>69</v>
      </c>
    </row>
    <row r="59" spans="1:11" ht="15.75" customHeight="1" x14ac:dyDescent="0.3">
      <c r="A59" s="72" t="s">
        <v>337</v>
      </c>
      <c r="B59" s="73"/>
      <c r="C59" s="50" t="s">
        <v>336</v>
      </c>
      <c r="D59" s="54">
        <v>12.3</v>
      </c>
      <c r="E59" s="54">
        <v>10.5</v>
      </c>
      <c r="F59" s="54">
        <v>10.5</v>
      </c>
      <c r="G59" s="24">
        <f t="shared" si="4"/>
        <v>6.94855</v>
      </c>
      <c r="H59" s="56">
        <v>1.8485500000000001</v>
      </c>
      <c r="I59" s="55">
        <v>1.1000000000000001</v>
      </c>
      <c r="J59" s="57">
        <v>2</v>
      </c>
      <c r="K59" s="9">
        <v>2</v>
      </c>
    </row>
    <row r="60" spans="1:11" ht="15.75" customHeight="1" x14ac:dyDescent="0.25">
      <c r="A60" s="72" t="s">
        <v>335</v>
      </c>
      <c r="B60" s="73"/>
      <c r="C60" s="50" t="s">
        <v>334</v>
      </c>
      <c r="D60" s="54">
        <v>0</v>
      </c>
      <c r="E60" s="54">
        <v>0</v>
      </c>
      <c r="F60" s="54">
        <v>0</v>
      </c>
      <c r="G60" s="24">
        <f t="shared" si="4"/>
        <v>0</v>
      </c>
      <c r="H60" s="56">
        <v>0</v>
      </c>
      <c r="I60" s="56">
        <v>0</v>
      </c>
      <c r="J60" s="56">
        <v>0</v>
      </c>
      <c r="K60" s="56">
        <v>0</v>
      </c>
    </row>
    <row r="61" spans="1:11" ht="15" customHeight="1" x14ac:dyDescent="0.3">
      <c r="A61" s="72" t="s">
        <v>333</v>
      </c>
      <c r="B61" s="73"/>
      <c r="C61" s="50" t="s">
        <v>332</v>
      </c>
      <c r="D61" s="54">
        <v>0</v>
      </c>
      <c r="E61" s="54">
        <v>1</v>
      </c>
      <c r="F61" s="54">
        <v>1</v>
      </c>
      <c r="G61" s="24">
        <f t="shared" si="4"/>
        <v>1</v>
      </c>
      <c r="H61" s="56">
        <v>0</v>
      </c>
      <c r="I61" s="55">
        <v>0</v>
      </c>
      <c r="J61" s="57">
        <v>1</v>
      </c>
      <c r="K61" s="9">
        <v>0</v>
      </c>
    </row>
    <row r="62" spans="1:11" ht="15.75" customHeight="1" x14ac:dyDescent="0.25">
      <c r="A62" s="72" t="s">
        <v>331</v>
      </c>
      <c r="B62" s="73"/>
      <c r="C62" s="50" t="s">
        <v>330</v>
      </c>
      <c r="D62" s="54">
        <v>0</v>
      </c>
      <c r="E62" s="54">
        <v>0</v>
      </c>
      <c r="F62" s="54">
        <v>0</v>
      </c>
      <c r="G62" s="24">
        <f t="shared" si="4"/>
        <v>0</v>
      </c>
      <c r="H62" s="56">
        <v>0</v>
      </c>
      <c r="I62" s="56">
        <v>0</v>
      </c>
      <c r="J62" s="56">
        <v>0</v>
      </c>
      <c r="K62" s="56">
        <v>0</v>
      </c>
    </row>
    <row r="63" spans="1:11" ht="15.6" x14ac:dyDescent="0.25">
      <c r="A63" s="72" t="s">
        <v>329</v>
      </c>
      <c r="B63" s="73"/>
      <c r="C63" s="50" t="s">
        <v>328</v>
      </c>
      <c r="D63" s="54">
        <v>0</v>
      </c>
      <c r="E63" s="54">
        <v>0</v>
      </c>
      <c r="F63" s="54">
        <v>0</v>
      </c>
      <c r="G63" s="24">
        <f t="shared" si="4"/>
        <v>0</v>
      </c>
      <c r="H63" s="56">
        <v>0</v>
      </c>
      <c r="I63" s="56">
        <v>0</v>
      </c>
      <c r="J63" s="56">
        <v>0</v>
      </c>
      <c r="K63" s="56">
        <v>0</v>
      </c>
    </row>
    <row r="64" spans="1:11" ht="15.6" x14ac:dyDescent="0.25">
      <c r="A64" s="72" t="s">
        <v>327</v>
      </c>
      <c r="B64" s="73"/>
      <c r="C64" s="50" t="s">
        <v>326</v>
      </c>
      <c r="D64" s="54">
        <v>0</v>
      </c>
      <c r="E64" s="54">
        <v>0</v>
      </c>
      <c r="F64" s="54">
        <v>0</v>
      </c>
      <c r="G64" s="24">
        <f t="shared" si="4"/>
        <v>0</v>
      </c>
      <c r="H64" s="56">
        <v>0</v>
      </c>
      <c r="I64" s="56">
        <v>0</v>
      </c>
      <c r="J64" s="56">
        <v>0</v>
      </c>
      <c r="K64" s="56">
        <v>0</v>
      </c>
    </row>
    <row r="65" spans="1:11" ht="15.75" customHeight="1" x14ac:dyDescent="0.25">
      <c r="A65" s="72" t="s">
        <v>325</v>
      </c>
      <c r="B65" s="73"/>
      <c r="C65" s="50" t="s">
        <v>324</v>
      </c>
      <c r="D65" s="54">
        <v>0</v>
      </c>
      <c r="E65" s="54">
        <v>0</v>
      </c>
      <c r="F65" s="54">
        <v>0</v>
      </c>
      <c r="G65" s="24">
        <f t="shared" si="4"/>
        <v>0</v>
      </c>
      <c r="H65" s="56">
        <v>0</v>
      </c>
      <c r="I65" s="56">
        <v>0</v>
      </c>
      <c r="J65" s="56">
        <v>0</v>
      </c>
      <c r="K65" s="56">
        <v>0</v>
      </c>
    </row>
    <row r="66" spans="1:11" ht="15.75" customHeight="1" x14ac:dyDescent="0.25">
      <c r="A66" s="72" t="s">
        <v>323</v>
      </c>
      <c r="B66" s="73"/>
      <c r="C66" s="50" t="s">
        <v>322</v>
      </c>
      <c r="D66" s="54">
        <v>0</v>
      </c>
      <c r="E66" s="54">
        <v>0</v>
      </c>
      <c r="F66" s="54">
        <v>0</v>
      </c>
      <c r="G66" s="24">
        <f t="shared" si="4"/>
        <v>0</v>
      </c>
      <c r="H66" s="56">
        <v>0</v>
      </c>
      <c r="I66" s="56">
        <v>0</v>
      </c>
      <c r="J66" s="56">
        <v>0</v>
      </c>
      <c r="K66" s="56">
        <v>0</v>
      </c>
    </row>
    <row r="67" spans="1:11" ht="33.75" customHeight="1" x14ac:dyDescent="0.25">
      <c r="A67" s="72" t="s">
        <v>321</v>
      </c>
      <c r="B67" s="73"/>
      <c r="C67" s="50" t="s">
        <v>320</v>
      </c>
      <c r="D67" s="54">
        <v>0</v>
      </c>
      <c r="E67" s="54">
        <v>8.4</v>
      </c>
      <c r="F67" s="27">
        <v>8</v>
      </c>
      <c r="G67" s="24">
        <f t="shared" si="4"/>
        <v>8.5</v>
      </c>
      <c r="H67" s="56">
        <v>0</v>
      </c>
      <c r="I67" s="55">
        <v>0</v>
      </c>
      <c r="J67" s="57">
        <v>4</v>
      </c>
      <c r="K67" s="53">
        <v>4.5</v>
      </c>
    </row>
    <row r="68" spans="1:11" ht="15.75" customHeight="1" x14ac:dyDescent="0.25">
      <c r="A68" s="72" t="s">
        <v>319</v>
      </c>
      <c r="B68" s="73"/>
      <c r="C68" s="50" t="s">
        <v>318</v>
      </c>
      <c r="D68" s="54">
        <v>0</v>
      </c>
      <c r="E68" s="54">
        <v>0</v>
      </c>
      <c r="F68" s="54">
        <v>0</v>
      </c>
      <c r="G68" s="24">
        <f t="shared" si="4"/>
        <v>0</v>
      </c>
      <c r="H68" s="56">
        <v>0</v>
      </c>
      <c r="I68" s="56">
        <v>0</v>
      </c>
      <c r="J68" s="56">
        <v>0</v>
      </c>
      <c r="K68" s="56">
        <v>0</v>
      </c>
    </row>
    <row r="69" spans="1:11" ht="15.6" x14ac:dyDescent="0.25">
      <c r="A69" s="72" t="s">
        <v>317</v>
      </c>
      <c r="B69" s="73"/>
      <c r="C69" s="50" t="s">
        <v>316</v>
      </c>
      <c r="D69" s="54">
        <v>10.6</v>
      </c>
      <c r="E69" s="54">
        <v>10.8</v>
      </c>
      <c r="F69" s="54">
        <v>10</v>
      </c>
      <c r="G69" s="24">
        <f t="shared" si="4"/>
        <v>10.910209999999999</v>
      </c>
      <c r="H69" s="56">
        <v>0.91021000000000007</v>
      </c>
      <c r="I69" s="55">
        <v>2</v>
      </c>
      <c r="J69" s="57">
        <v>3.5</v>
      </c>
      <c r="K69" s="53">
        <v>4.5</v>
      </c>
    </row>
    <row r="70" spans="1:11" ht="15.6" x14ac:dyDescent="0.25">
      <c r="A70" s="72" t="s">
        <v>315</v>
      </c>
      <c r="B70" s="73"/>
      <c r="C70" s="50" t="s">
        <v>314</v>
      </c>
      <c r="D70" s="54">
        <v>9.9</v>
      </c>
      <c r="E70" s="54">
        <v>10.1</v>
      </c>
      <c r="F70" s="54">
        <v>10.1</v>
      </c>
      <c r="G70" s="24">
        <f t="shared" si="4"/>
        <v>13.41127</v>
      </c>
      <c r="H70" s="56">
        <v>3.3112700000000004</v>
      </c>
      <c r="I70" s="55">
        <v>4.0999999999999996</v>
      </c>
      <c r="J70" s="57">
        <v>3</v>
      </c>
      <c r="K70" s="53">
        <v>3</v>
      </c>
    </row>
    <row r="71" spans="1:11" ht="15.6" x14ac:dyDescent="0.25">
      <c r="A71" s="72" t="s">
        <v>313</v>
      </c>
      <c r="B71" s="73"/>
      <c r="C71" s="50" t="s">
        <v>312</v>
      </c>
      <c r="D71" s="54">
        <v>8.3000000000000007</v>
      </c>
      <c r="E71" s="54">
        <v>9.6</v>
      </c>
      <c r="F71" s="54">
        <v>9.6999999999999993</v>
      </c>
      <c r="G71" s="24">
        <f t="shared" si="4"/>
        <v>10.580680000000001</v>
      </c>
      <c r="H71" s="56">
        <v>3.8806800000000004</v>
      </c>
      <c r="I71" s="55">
        <v>1.2</v>
      </c>
      <c r="J71" s="57">
        <v>2.5</v>
      </c>
      <c r="K71" s="53">
        <v>3</v>
      </c>
    </row>
    <row r="72" spans="1:11" ht="15.75" customHeight="1" x14ac:dyDescent="0.25">
      <c r="A72" s="72" t="s">
        <v>311</v>
      </c>
      <c r="B72" s="73"/>
      <c r="C72" s="50" t="s">
        <v>310</v>
      </c>
      <c r="D72" s="54">
        <v>0</v>
      </c>
      <c r="E72" s="54">
        <v>0</v>
      </c>
      <c r="F72" s="54">
        <v>0</v>
      </c>
      <c r="G72" s="24">
        <f t="shared" si="4"/>
        <v>0</v>
      </c>
      <c r="H72" s="56">
        <v>0</v>
      </c>
      <c r="I72" s="56">
        <v>0</v>
      </c>
      <c r="J72" s="56">
        <v>0</v>
      </c>
      <c r="K72" s="56">
        <v>0</v>
      </c>
    </row>
    <row r="73" spans="1:11" ht="15.6" x14ac:dyDescent="0.25">
      <c r="A73" s="72" t="s">
        <v>309</v>
      </c>
      <c r="B73" s="73"/>
      <c r="C73" s="50" t="s">
        <v>308</v>
      </c>
      <c r="D73" s="54">
        <v>0</v>
      </c>
      <c r="E73" s="54">
        <v>0</v>
      </c>
      <c r="F73" s="54">
        <v>0</v>
      </c>
      <c r="G73" s="24">
        <f t="shared" si="4"/>
        <v>0</v>
      </c>
      <c r="H73" s="56">
        <v>0</v>
      </c>
      <c r="I73" s="56">
        <v>0</v>
      </c>
      <c r="J73" s="56">
        <v>0</v>
      </c>
      <c r="K73" s="56">
        <v>0</v>
      </c>
    </row>
    <row r="74" spans="1:11" ht="15.6" x14ac:dyDescent="0.25">
      <c r="A74" s="72" t="s">
        <v>307</v>
      </c>
      <c r="B74" s="73"/>
      <c r="C74" s="50" t="s">
        <v>306</v>
      </c>
      <c r="D74" s="54">
        <v>5.0999999999999996</v>
      </c>
      <c r="E74" s="54">
        <v>4.7</v>
      </c>
      <c r="F74" s="54">
        <v>7</v>
      </c>
      <c r="G74" s="24">
        <f t="shared" si="4"/>
        <v>8.4977799999999988</v>
      </c>
      <c r="H74" s="56">
        <v>2.39778</v>
      </c>
      <c r="I74" s="55">
        <v>1.5</v>
      </c>
      <c r="J74" s="57">
        <v>2.2999999999999998</v>
      </c>
      <c r="K74" s="53">
        <v>2.2999999999999998</v>
      </c>
    </row>
    <row r="75" spans="1:11" ht="15.75" customHeight="1" x14ac:dyDescent="0.25">
      <c r="A75" s="72" t="s">
        <v>305</v>
      </c>
      <c r="B75" s="73"/>
      <c r="C75" s="50" t="s">
        <v>304</v>
      </c>
      <c r="D75" s="54">
        <v>2.8</v>
      </c>
      <c r="E75" s="54">
        <v>7.3</v>
      </c>
      <c r="F75" s="54">
        <v>7.5</v>
      </c>
      <c r="G75" s="24">
        <f t="shared" si="4"/>
        <v>8</v>
      </c>
      <c r="H75" s="56">
        <v>0</v>
      </c>
      <c r="I75" s="55">
        <v>0</v>
      </c>
      <c r="J75" s="54">
        <v>4</v>
      </c>
      <c r="K75" s="53">
        <v>4</v>
      </c>
    </row>
    <row r="76" spans="1:11" ht="15.6" x14ac:dyDescent="0.25">
      <c r="A76" s="72" t="s">
        <v>303</v>
      </c>
      <c r="B76" s="73"/>
      <c r="C76" s="50" t="s">
        <v>302</v>
      </c>
      <c r="D76" s="54">
        <v>0.3</v>
      </c>
      <c r="E76" s="54">
        <v>0.3</v>
      </c>
      <c r="F76" s="54">
        <v>0.3</v>
      </c>
      <c r="G76" s="24">
        <f t="shared" si="4"/>
        <v>0</v>
      </c>
      <c r="H76" s="56">
        <v>0</v>
      </c>
      <c r="I76" s="55">
        <v>0</v>
      </c>
      <c r="J76" s="55">
        <v>0</v>
      </c>
      <c r="K76" s="55">
        <v>0</v>
      </c>
    </row>
    <row r="77" spans="1:11" ht="15.6" x14ac:dyDescent="0.25">
      <c r="A77" s="72" t="s">
        <v>301</v>
      </c>
      <c r="B77" s="73"/>
      <c r="C77" s="50" t="s">
        <v>300</v>
      </c>
      <c r="D77" s="54">
        <v>5.9</v>
      </c>
      <c r="E77" s="54">
        <v>4.2</v>
      </c>
      <c r="F77" s="54">
        <v>4.5</v>
      </c>
      <c r="G77" s="24">
        <f t="shared" si="4"/>
        <v>5</v>
      </c>
      <c r="H77" s="56">
        <v>0</v>
      </c>
      <c r="I77" s="55">
        <v>0</v>
      </c>
      <c r="J77" s="54">
        <v>2</v>
      </c>
      <c r="K77" s="53">
        <v>3</v>
      </c>
    </row>
    <row r="78" spans="1:11" ht="45" customHeight="1" x14ac:dyDescent="0.25">
      <c r="A78" s="72" t="s">
        <v>299</v>
      </c>
      <c r="B78" s="73"/>
      <c r="C78" s="50" t="s">
        <v>298</v>
      </c>
      <c r="D78" s="54">
        <v>7.4</v>
      </c>
      <c r="E78" s="54">
        <v>9.5</v>
      </c>
      <c r="F78" s="54">
        <v>10</v>
      </c>
      <c r="G78" s="24">
        <f t="shared" si="4"/>
        <v>10.524999999999999</v>
      </c>
      <c r="H78" s="56">
        <v>2.2250000000000001</v>
      </c>
      <c r="I78" s="55">
        <v>2</v>
      </c>
      <c r="J78" s="54">
        <v>3.1</v>
      </c>
      <c r="K78" s="53">
        <v>3.2</v>
      </c>
    </row>
    <row r="79" spans="1:11" ht="15.75" customHeight="1" x14ac:dyDescent="0.25">
      <c r="A79" s="78" t="s">
        <v>297</v>
      </c>
      <c r="B79" s="79"/>
      <c r="C79" s="44">
        <v>9</v>
      </c>
      <c r="D79" s="43">
        <f t="shared" ref="D79:K79" si="5">SUM(D80:D86)</f>
        <v>0</v>
      </c>
      <c r="E79" s="43">
        <f t="shared" si="5"/>
        <v>0</v>
      </c>
      <c r="F79" s="43">
        <f t="shared" si="5"/>
        <v>0</v>
      </c>
      <c r="G79" s="25">
        <f t="shared" si="5"/>
        <v>0</v>
      </c>
      <c r="H79" s="43">
        <f t="shared" si="5"/>
        <v>0</v>
      </c>
      <c r="I79" s="43">
        <f t="shared" si="5"/>
        <v>0</v>
      </c>
      <c r="J79" s="43">
        <f t="shared" si="5"/>
        <v>0</v>
      </c>
      <c r="K79" s="43">
        <f t="shared" si="5"/>
        <v>0</v>
      </c>
    </row>
    <row r="80" spans="1:11" ht="15.6" x14ac:dyDescent="0.3">
      <c r="A80" s="72" t="s">
        <v>296</v>
      </c>
      <c r="B80" s="73"/>
      <c r="C80" s="50" t="s">
        <v>295</v>
      </c>
      <c r="D80" s="46">
        <v>0</v>
      </c>
      <c r="E80" s="46">
        <v>0</v>
      </c>
      <c r="F80" s="46">
        <v>0</v>
      </c>
      <c r="G80" s="24">
        <v>0</v>
      </c>
      <c r="H80" s="46">
        <v>0</v>
      </c>
      <c r="I80" s="46">
        <v>0</v>
      </c>
      <c r="J80" s="46">
        <v>0</v>
      </c>
      <c r="K80" s="45">
        <v>0</v>
      </c>
    </row>
    <row r="81" spans="1:11" ht="15.75" customHeight="1" x14ac:dyDescent="0.3">
      <c r="A81" s="72" t="s">
        <v>294</v>
      </c>
      <c r="B81" s="73"/>
      <c r="C81" s="50" t="s">
        <v>293</v>
      </c>
      <c r="D81" s="46">
        <v>0</v>
      </c>
      <c r="E81" s="46">
        <v>0</v>
      </c>
      <c r="F81" s="46">
        <v>0</v>
      </c>
      <c r="G81" s="24">
        <v>0</v>
      </c>
      <c r="H81" s="46">
        <v>0</v>
      </c>
      <c r="I81" s="46">
        <v>0</v>
      </c>
      <c r="J81" s="46">
        <v>0</v>
      </c>
      <c r="K81" s="45">
        <v>0</v>
      </c>
    </row>
    <row r="82" spans="1:11" ht="15.6" x14ac:dyDescent="0.3">
      <c r="A82" s="72" t="s">
        <v>292</v>
      </c>
      <c r="B82" s="73"/>
      <c r="C82" s="50" t="s">
        <v>291</v>
      </c>
      <c r="D82" s="46">
        <v>0</v>
      </c>
      <c r="E82" s="46">
        <v>0</v>
      </c>
      <c r="F82" s="46">
        <v>0</v>
      </c>
      <c r="G82" s="24">
        <v>0</v>
      </c>
      <c r="H82" s="46">
        <v>0</v>
      </c>
      <c r="I82" s="46">
        <v>0</v>
      </c>
      <c r="J82" s="46">
        <v>0</v>
      </c>
      <c r="K82" s="45">
        <v>0</v>
      </c>
    </row>
    <row r="83" spans="1:11" ht="15.75" customHeight="1" x14ac:dyDescent="0.3">
      <c r="A83" s="72" t="s">
        <v>290</v>
      </c>
      <c r="B83" s="73"/>
      <c r="C83" s="50" t="s">
        <v>289</v>
      </c>
      <c r="D83" s="46">
        <v>0</v>
      </c>
      <c r="E83" s="46">
        <v>0</v>
      </c>
      <c r="F83" s="46">
        <v>0</v>
      </c>
      <c r="G83" s="24">
        <v>0</v>
      </c>
      <c r="H83" s="46">
        <v>0</v>
      </c>
      <c r="I83" s="46">
        <v>0</v>
      </c>
      <c r="J83" s="46">
        <v>0</v>
      </c>
      <c r="K83" s="45">
        <v>0</v>
      </c>
    </row>
    <row r="84" spans="1:11" ht="15.75" customHeight="1" x14ac:dyDescent="0.3">
      <c r="A84" s="72" t="s">
        <v>288</v>
      </c>
      <c r="B84" s="73"/>
      <c r="C84" s="50" t="s">
        <v>287</v>
      </c>
      <c r="D84" s="46">
        <v>0</v>
      </c>
      <c r="E84" s="46">
        <v>0</v>
      </c>
      <c r="F84" s="46">
        <v>0</v>
      </c>
      <c r="G84" s="24">
        <v>0</v>
      </c>
      <c r="H84" s="46">
        <v>0</v>
      </c>
      <c r="I84" s="46">
        <v>0</v>
      </c>
      <c r="J84" s="46">
        <v>0</v>
      </c>
      <c r="K84" s="45">
        <v>0</v>
      </c>
    </row>
    <row r="85" spans="1:11" ht="15.6" x14ac:dyDescent="0.3">
      <c r="A85" s="72" t="s">
        <v>286</v>
      </c>
      <c r="B85" s="73"/>
      <c r="C85" s="50" t="s">
        <v>285</v>
      </c>
      <c r="D85" s="46">
        <v>0</v>
      </c>
      <c r="E85" s="46">
        <v>0</v>
      </c>
      <c r="F85" s="46">
        <v>0</v>
      </c>
      <c r="G85" s="24">
        <v>0</v>
      </c>
      <c r="H85" s="46">
        <v>0</v>
      </c>
      <c r="I85" s="46">
        <v>0</v>
      </c>
      <c r="J85" s="46">
        <v>0</v>
      </c>
      <c r="K85" s="45">
        <v>0</v>
      </c>
    </row>
    <row r="86" spans="1:11" ht="15.75" customHeight="1" x14ac:dyDescent="0.3">
      <c r="A86" s="72" t="s">
        <v>284</v>
      </c>
      <c r="B86" s="73"/>
      <c r="C86" s="50" t="s">
        <v>283</v>
      </c>
      <c r="D86" s="46">
        <v>0</v>
      </c>
      <c r="E86" s="46">
        <v>0</v>
      </c>
      <c r="F86" s="46">
        <v>0</v>
      </c>
      <c r="G86" s="24">
        <v>0</v>
      </c>
      <c r="H86" s="46">
        <v>0</v>
      </c>
      <c r="I86" s="46">
        <v>0</v>
      </c>
      <c r="J86" s="46">
        <v>0</v>
      </c>
      <c r="K86" s="45">
        <v>0</v>
      </c>
    </row>
    <row r="87" spans="1:11" ht="15.75" customHeight="1" x14ac:dyDescent="0.25">
      <c r="A87" s="78" t="s">
        <v>282</v>
      </c>
      <c r="B87" s="79"/>
      <c r="C87" s="44">
        <v>10</v>
      </c>
      <c r="D87" s="43">
        <f t="shared" ref="D87:K87" si="6">SUM(D88:D92)</f>
        <v>0</v>
      </c>
      <c r="E87" s="43">
        <f t="shared" si="6"/>
        <v>0</v>
      </c>
      <c r="F87" s="43">
        <f t="shared" si="6"/>
        <v>0</v>
      </c>
      <c r="G87" s="25">
        <f t="shared" si="6"/>
        <v>0</v>
      </c>
      <c r="H87" s="43">
        <f t="shared" si="6"/>
        <v>0</v>
      </c>
      <c r="I87" s="43">
        <f t="shared" si="6"/>
        <v>0</v>
      </c>
      <c r="J87" s="43">
        <f t="shared" si="6"/>
        <v>0</v>
      </c>
      <c r="K87" s="43">
        <f t="shared" si="6"/>
        <v>0</v>
      </c>
    </row>
    <row r="88" spans="1:11" ht="15.75" customHeight="1" x14ac:dyDescent="0.3">
      <c r="A88" s="92" t="s">
        <v>281</v>
      </c>
      <c r="B88" s="93"/>
      <c r="C88" s="50" t="s">
        <v>280</v>
      </c>
      <c r="D88" s="46">
        <v>0</v>
      </c>
      <c r="E88" s="46">
        <v>0</v>
      </c>
      <c r="F88" s="46">
        <v>0</v>
      </c>
      <c r="G88" s="24">
        <v>0</v>
      </c>
      <c r="H88" s="46">
        <v>0</v>
      </c>
      <c r="I88" s="46">
        <v>0</v>
      </c>
      <c r="J88" s="46">
        <v>0</v>
      </c>
      <c r="K88" s="45">
        <v>0</v>
      </c>
    </row>
    <row r="89" spans="1:11" ht="15.75" customHeight="1" x14ac:dyDescent="0.3">
      <c r="A89" s="92" t="s">
        <v>279</v>
      </c>
      <c r="B89" s="93"/>
      <c r="C89" s="50" t="s">
        <v>278</v>
      </c>
      <c r="D89" s="46">
        <v>0</v>
      </c>
      <c r="E89" s="46">
        <v>0</v>
      </c>
      <c r="F89" s="46">
        <v>0</v>
      </c>
      <c r="G89" s="24">
        <v>0</v>
      </c>
      <c r="H89" s="46">
        <v>0</v>
      </c>
      <c r="I89" s="46">
        <v>0</v>
      </c>
      <c r="J89" s="46">
        <v>0</v>
      </c>
      <c r="K89" s="45">
        <v>0</v>
      </c>
    </row>
    <row r="90" spans="1:11" ht="15.75" customHeight="1" x14ac:dyDescent="0.3">
      <c r="A90" s="92" t="s">
        <v>277</v>
      </c>
      <c r="B90" s="93"/>
      <c r="C90" s="50" t="s">
        <v>276</v>
      </c>
      <c r="D90" s="46">
        <v>0</v>
      </c>
      <c r="E90" s="46">
        <v>0</v>
      </c>
      <c r="F90" s="46">
        <v>0</v>
      </c>
      <c r="G90" s="24">
        <v>0</v>
      </c>
      <c r="H90" s="46">
        <v>0</v>
      </c>
      <c r="I90" s="46">
        <v>0</v>
      </c>
      <c r="J90" s="46">
        <v>0</v>
      </c>
      <c r="K90" s="45">
        <v>0</v>
      </c>
    </row>
    <row r="91" spans="1:11" ht="15.75" customHeight="1" x14ac:dyDescent="0.3">
      <c r="A91" s="92" t="s">
        <v>275</v>
      </c>
      <c r="B91" s="93"/>
      <c r="C91" s="50" t="s">
        <v>274</v>
      </c>
      <c r="D91" s="46">
        <v>0</v>
      </c>
      <c r="E91" s="46">
        <v>0</v>
      </c>
      <c r="F91" s="46">
        <v>0</v>
      </c>
      <c r="G91" s="24">
        <v>0</v>
      </c>
      <c r="H91" s="46">
        <v>0</v>
      </c>
      <c r="I91" s="46">
        <v>0</v>
      </c>
      <c r="J91" s="46">
        <v>0</v>
      </c>
      <c r="K91" s="45">
        <v>0</v>
      </c>
    </row>
    <row r="92" spans="1:11" ht="15.75" customHeight="1" x14ac:dyDescent="0.3">
      <c r="A92" s="92" t="s">
        <v>273</v>
      </c>
      <c r="B92" s="93"/>
      <c r="C92" s="50" t="s">
        <v>272</v>
      </c>
      <c r="D92" s="46">
        <v>0</v>
      </c>
      <c r="E92" s="46">
        <v>0</v>
      </c>
      <c r="F92" s="46">
        <v>0</v>
      </c>
      <c r="G92" s="24">
        <v>0</v>
      </c>
      <c r="H92" s="46">
        <v>0</v>
      </c>
      <c r="I92" s="46">
        <v>0</v>
      </c>
      <c r="J92" s="46">
        <v>0</v>
      </c>
      <c r="K92" s="45">
        <v>0</v>
      </c>
    </row>
    <row r="93" spans="1:11" ht="15.75" customHeight="1" x14ac:dyDescent="0.3">
      <c r="A93" s="90" t="s">
        <v>271</v>
      </c>
      <c r="B93" s="91"/>
      <c r="C93" s="51" t="s">
        <v>270</v>
      </c>
      <c r="D93" s="46">
        <v>0</v>
      </c>
      <c r="E93" s="46">
        <v>0</v>
      </c>
      <c r="F93" s="46">
        <v>0</v>
      </c>
      <c r="G93" s="24">
        <v>0</v>
      </c>
      <c r="H93" s="46">
        <v>0</v>
      </c>
      <c r="I93" s="46">
        <v>0</v>
      </c>
      <c r="J93" s="46">
        <v>0</v>
      </c>
      <c r="K93" s="45">
        <v>0</v>
      </c>
    </row>
    <row r="94" spans="1:11" ht="15.6" x14ac:dyDescent="0.3">
      <c r="A94" s="92" t="s">
        <v>269</v>
      </c>
      <c r="B94" s="93"/>
      <c r="C94" s="50" t="s">
        <v>268</v>
      </c>
      <c r="D94" s="46">
        <v>0</v>
      </c>
      <c r="E94" s="46">
        <v>0</v>
      </c>
      <c r="F94" s="46">
        <v>0</v>
      </c>
      <c r="G94" s="24">
        <v>0</v>
      </c>
      <c r="H94" s="46">
        <v>0</v>
      </c>
      <c r="I94" s="46">
        <v>0</v>
      </c>
      <c r="J94" s="46">
        <v>0</v>
      </c>
      <c r="K94" s="45">
        <v>0</v>
      </c>
    </row>
    <row r="95" spans="1:11" ht="15.75" customHeight="1" x14ac:dyDescent="0.3">
      <c r="A95" s="90" t="s">
        <v>267</v>
      </c>
      <c r="B95" s="91"/>
      <c r="C95" s="51" t="s">
        <v>266</v>
      </c>
      <c r="D95" s="46">
        <f t="shared" ref="D95:K95" si="7">D96+D97</f>
        <v>475.9</v>
      </c>
      <c r="E95" s="46">
        <f t="shared" si="7"/>
        <v>0</v>
      </c>
      <c r="F95" s="43">
        <f t="shared" si="7"/>
        <v>1257.2</v>
      </c>
      <c r="G95" s="24">
        <f t="shared" si="7"/>
        <v>0</v>
      </c>
      <c r="H95" s="46">
        <f t="shared" si="7"/>
        <v>0</v>
      </c>
      <c r="I95" s="46">
        <f t="shared" si="7"/>
        <v>0</v>
      </c>
      <c r="J95" s="46">
        <f t="shared" si="7"/>
        <v>0</v>
      </c>
      <c r="K95" s="45">
        <f t="shared" si="7"/>
        <v>0</v>
      </c>
    </row>
    <row r="96" spans="1:11" ht="15.75" customHeight="1" x14ac:dyDescent="0.3">
      <c r="A96" s="92" t="s">
        <v>243</v>
      </c>
      <c r="B96" s="93"/>
      <c r="C96" s="50" t="s">
        <v>265</v>
      </c>
      <c r="D96" s="46">
        <v>278.2</v>
      </c>
      <c r="E96" s="46">
        <v>0</v>
      </c>
      <c r="F96" s="46">
        <v>647</v>
      </c>
      <c r="G96" s="24">
        <f>H96+I96+J96+K96</f>
        <v>0</v>
      </c>
      <c r="H96" s="46">
        <v>0</v>
      </c>
      <c r="I96" s="46">
        <v>0</v>
      </c>
      <c r="J96" s="46">
        <v>0</v>
      </c>
      <c r="K96" s="45">
        <v>0</v>
      </c>
    </row>
    <row r="97" spans="1:11" ht="15.75" customHeight="1" x14ac:dyDescent="0.3">
      <c r="A97" s="92" t="s">
        <v>264</v>
      </c>
      <c r="B97" s="93"/>
      <c r="C97" s="50" t="s">
        <v>263</v>
      </c>
      <c r="D97" s="46">
        <v>197.7</v>
      </c>
      <c r="E97" s="46">
        <v>0</v>
      </c>
      <c r="F97" s="46">
        <v>610.20000000000005</v>
      </c>
      <c r="G97" s="24">
        <f>H97+I97+J97+K97</f>
        <v>0</v>
      </c>
      <c r="H97" s="46">
        <v>0</v>
      </c>
      <c r="I97" s="46">
        <v>0</v>
      </c>
      <c r="J97" s="46">
        <v>0</v>
      </c>
      <c r="K97" s="45">
        <v>0</v>
      </c>
    </row>
    <row r="98" spans="1:11" ht="15.75" customHeight="1" x14ac:dyDescent="0.25">
      <c r="A98" s="78" t="s">
        <v>262</v>
      </c>
      <c r="B98" s="79"/>
      <c r="C98" s="44">
        <v>13</v>
      </c>
      <c r="D98" s="43">
        <f t="shared" ref="D98:K98" si="8">SUM(D99:D109)</f>
        <v>510.2</v>
      </c>
      <c r="E98" s="43">
        <f t="shared" si="8"/>
        <v>96.6</v>
      </c>
      <c r="F98" s="43">
        <f t="shared" si="8"/>
        <v>1347.2</v>
      </c>
      <c r="G98" s="25">
        <f t="shared" si="8"/>
        <v>69.099580000000003</v>
      </c>
      <c r="H98" s="43">
        <f t="shared" si="8"/>
        <v>3.7995799999999997</v>
      </c>
      <c r="I98" s="43">
        <f t="shared" si="8"/>
        <v>8.3000000000000007</v>
      </c>
      <c r="J98" s="43">
        <f t="shared" si="8"/>
        <v>27</v>
      </c>
      <c r="K98" s="43">
        <f t="shared" si="8"/>
        <v>30</v>
      </c>
    </row>
    <row r="99" spans="1:11" ht="15.75" customHeight="1" x14ac:dyDescent="0.3">
      <c r="A99" s="92" t="s">
        <v>261</v>
      </c>
      <c r="B99" s="93"/>
      <c r="C99" s="50" t="s">
        <v>260</v>
      </c>
      <c r="D99" s="46">
        <v>0</v>
      </c>
      <c r="E99" s="46">
        <v>0</v>
      </c>
      <c r="F99" s="46">
        <v>0</v>
      </c>
      <c r="G99" s="24">
        <v>0</v>
      </c>
      <c r="H99" s="46">
        <v>0</v>
      </c>
      <c r="I99" s="46">
        <v>0</v>
      </c>
      <c r="J99" s="46">
        <v>0</v>
      </c>
      <c r="K99" s="45">
        <v>0</v>
      </c>
    </row>
    <row r="100" spans="1:11" ht="15.6" x14ac:dyDescent="0.3">
      <c r="A100" s="92" t="s">
        <v>259</v>
      </c>
      <c r="B100" s="93"/>
      <c r="C100" s="50" t="s">
        <v>258</v>
      </c>
      <c r="D100" s="46">
        <v>0</v>
      </c>
      <c r="E100" s="46">
        <v>0</v>
      </c>
      <c r="F100" s="46">
        <v>0</v>
      </c>
      <c r="G100" s="24">
        <v>0</v>
      </c>
      <c r="H100" s="46">
        <v>0</v>
      </c>
      <c r="I100" s="46">
        <v>0</v>
      </c>
      <c r="J100" s="46">
        <v>0</v>
      </c>
      <c r="K100" s="45">
        <v>0</v>
      </c>
    </row>
    <row r="101" spans="1:11" ht="15.75" customHeight="1" x14ac:dyDescent="0.3">
      <c r="A101" s="92" t="s">
        <v>257</v>
      </c>
      <c r="B101" s="93"/>
      <c r="C101" s="50" t="s">
        <v>256</v>
      </c>
      <c r="D101" s="46">
        <v>0</v>
      </c>
      <c r="E101" s="46">
        <v>0</v>
      </c>
      <c r="F101" s="46">
        <v>0</v>
      </c>
      <c r="G101" s="24">
        <v>0</v>
      </c>
      <c r="H101" s="46">
        <v>0</v>
      </c>
      <c r="I101" s="46">
        <v>0</v>
      </c>
      <c r="J101" s="46">
        <v>0</v>
      </c>
      <c r="K101" s="45">
        <v>0</v>
      </c>
    </row>
    <row r="102" spans="1:11" ht="15.75" customHeight="1" x14ac:dyDescent="0.3">
      <c r="A102" s="92" t="s">
        <v>255</v>
      </c>
      <c r="B102" s="93"/>
      <c r="C102" s="50" t="s">
        <v>254</v>
      </c>
      <c r="D102" s="46">
        <v>0</v>
      </c>
      <c r="E102" s="46">
        <v>0</v>
      </c>
      <c r="F102" s="46">
        <v>0</v>
      </c>
      <c r="G102" s="24">
        <v>0</v>
      </c>
      <c r="H102" s="46">
        <v>0</v>
      </c>
      <c r="I102" s="46">
        <v>0</v>
      </c>
      <c r="J102" s="46">
        <v>0</v>
      </c>
      <c r="K102" s="45">
        <v>0</v>
      </c>
    </row>
    <row r="103" spans="1:11" ht="15.75" customHeight="1" x14ac:dyDescent="0.3">
      <c r="A103" s="92" t="s">
        <v>253</v>
      </c>
      <c r="B103" s="93"/>
      <c r="C103" s="50" t="s">
        <v>252</v>
      </c>
      <c r="D103" s="46">
        <v>0</v>
      </c>
      <c r="E103" s="46">
        <v>0</v>
      </c>
      <c r="F103" s="46">
        <v>0</v>
      </c>
      <c r="G103" s="24">
        <v>0</v>
      </c>
      <c r="H103" s="46">
        <v>0</v>
      </c>
      <c r="I103" s="46">
        <v>0</v>
      </c>
      <c r="J103" s="46">
        <v>0</v>
      </c>
      <c r="K103" s="45">
        <v>0</v>
      </c>
    </row>
    <row r="104" spans="1:11" ht="15.75" customHeight="1" x14ac:dyDescent="0.3">
      <c r="A104" s="92" t="s">
        <v>251</v>
      </c>
      <c r="B104" s="93"/>
      <c r="C104" s="50" t="s">
        <v>250</v>
      </c>
      <c r="D104" s="46">
        <v>0</v>
      </c>
      <c r="E104" s="46">
        <v>0</v>
      </c>
      <c r="F104" s="46">
        <v>0</v>
      </c>
      <c r="G104" s="24">
        <v>0</v>
      </c>
      <c r="H104" s="46">
        <v>0</v>
      </c>
      <c r="I104" s="46">
        <v>0</v>
      </c>
      <c r="J104" s="46">
        <v>0</v>
      </c>
      <c r="K104" s="45">
        <v>0</v>
      </c>
    </row>
    <row r="105" spans="1:11" ht="15.75" customHeight="1" x14ac:dyDescent="0.3">
      <c r="A105" s="92" t="s">
        <v>249</v>
      </c>
      <c r="B105" s="93"/>
      <c r="C105" s="50" t="s">
        <v>248</v>
      </c>
      <c r="D105" s="46">
        <v>0</v>
      </c>
      <c r="E105" s="46">
        <v>0</v>
      </c>
      <c r="F105" s="46">
        <v>0</v>
      </c>
      <c r="G105" s="24">
        <v>0</v>
      </c>
      <c r="H105" s="46">
        <v>0</v>
      </c>
      <c r="I105" s="46">
        <v>0</v>
      </c>
      <c r="J105" s="46">
        <v>0</v>
      </c>
      <c r="K105" s="45">
        <v>0</v>
      </c>
    </row>
    <row r="106" spans="1:11" ht="15.75" customHeight="1" x14ac:dyDescent="0.3">
      <c r="A106" s="92" t="s">
        <v>247</v>
      </c>
      <c r="B106" s="93"/>
      <c r="C106" s="50" t="s">
        <v>246</v>
      </c>
      <c r="D106" s="46">
        <v>0</v>
      </c>
      <c r="E106" s="46">
        <v>0</v>
      </c>
      <c r="F106" s="46">
        <v>0</v>
      </c>
      <c r="G106" s="24">
        <v>0</v>
      </c>
      <c r="H106" s="46">
        <v>0</v>
      </c>
      <c r="I106" s="46">
        <v>0</v>
      </c>
      <c r="J106" s="46">
        <v>0</v>
      </c>
      <c r="K106" s="45">
        <v>0</v>
      </c>
    </row>
    <row r="107" spans="1:11" ht="62.25" customHeight="1" x14ac:dyDescent="0.25">
      <c r="A107" s="92" t="s">
        <v>245</v>
      </c>
      <c r="B107" s="93"/>
      <c r="C107" s="50" t="s">
        <v>244</v>
      </c>
      <c r="D107" s="46">
        <v>34.299999999999997</v>
      </c>
      <c r="E107" s="46">
        <v>96.6</v>
      </c>
      <c r="F107" s="46">
        <v>90</v>
      </c>
      <c r="G107" s="24">
        <f>H107+I107+J107+K107</f>
        <v>69.099580000000003</v>
      </c>
      <c r="H107" s="46">
        <v>3.7995799999999997</v>
      </c>
      <c r="I107" s="46">
        <v>8.3000000000000007</v>
      </c>
      <c r="J107" s="46">
        <v>27</v>
      </c>
      <c r="K107" s="52">
        <v>30</v>
      </c>
    </row>
    <row r="108" spans="1:11" ht="27" customHeight="1" x14ac:dyDescent="0.25">
      <c r="A108" s="92" t="s">
        <v>243</v>
      </c>
      <c r="B108" s="94"/>
      <c r="C108" s="50" t="s">
        <v>242</v>
      </c>
      <c r="D108" s="46">
        <v>278.2</v>
      </c>
      <c r="E108" s="46">
        <v>0</v>
      </c>
      <c r="F108" s="46">
        <v>647</v>
      </c>
      <c r="G108" s="24">
        <v>0</v>
      </c>
      <c r="H108" s="46">
        <v>0</v>
      </c>
      <c r="I108" s="46">
        <v>0</v>
      </c>
      <c r="J108" s="46">
        <v>0</v>
      </c>
      <c r="K108" s="52">
        <v>0</v>
      </c>
    </row>
    <row r="109" spans="1:11" ht="20.25" customHeight="1" x14ac:dyDescent="0.25">
      <c r="A109" s="92" t="s">
        <v>241</v>
      </c>
      <c r="B109" s="94"/>
      <c r="C109" s="50" t="s">
        <v>240</v>
      </c>
      <c r="D109" s="46">
        <v>197.7</v>
      </c>
      <c r="E109" s="46">
        <v>0</v>
      </c>
      <c r="F109" s="46">
        <v>610.20000000000005</v>
      </c>
      <c r="G109" s="24">
        <v>0</v>
      </c>
      <c r="H109" s="46">
        <v>0</v>
      </c>
      <c r="I109" s="46">
        <v>0</v>
      </c>
      <c r="J109" s="46">
        <v>0</v>
      </c>
      <c r="K109" s="52">
        <v>0</v>
      </c>
    </row>
    <row r="110" spans="1:11" ht="15.75" customHeight="1" x14ac:dyDescent="0.25">
      <c r="A110" s="90" t="s">
        <v>239</v>
      </c>
      <c r="B110" s="91"/>
      <c r="C110" s="51" t="s">
        <v>238</v>
      </c>
      <c r="D110" s="43">
        <f t="shared" ref="D110:K110" si="9">D47+D87+D93+D95-D48-D79-D98</f>
        <v>67.150000000000148</v>
      </c>
      <c r="E110" s="43">
        <f t="shared" si="9"/>
        <v>52.333333333333854</v>
      </c>
      <c r="F110" s="43">
        <f t="shared" si="9"/>
        <v>53.399999999999864</v>
      </c>
      <c r="G110" s="25">
        <f t="shared" si="9"/>
        <v>55.374279399999807</v>
      </c>
      <c r="H110" s="43">
        <f t="shared" si="9"/>
        <v>-123.92572059999999</v>
      </c>
      <c r="I110" s="43">
        <f t="shared" si="9"/>
        <v>34.833333333333385</v>
      </c>
      <c r="J110" s="43">
        <f t="shared" si="9"/>
        <v>57.066666666666606</v>
      </c>
      <c r="K110" s="43">
        <f t="shared" si="9"/>
        <v>87.5</v>
      </c>
    </row>
    <row r="111" spans="1:11" ht="15.75" customHeight="1" x14ac:dyDescent="0.3">
      <c r="A111" s="90" t="s">
        <v>237</v>
      </c>
      <c r="B111" s="91"/>
      <c r="C111" s="51" t="s">
        <v>236</v>
      </c>
      <c r="D111" s="46">
        <v>0</v>
      </c>
      <c r="E111" s="46">
        <v>0</v>
      </c>
      <c r="F111" s="46">
        <v>0</v>
      </c>
      <c r="G111" s="24">
        <v>0</v>
      </c>
      <c r="H111" s="46">
        <v>0</v>
      </c>
      <c r="I111" s="46">
        <v>0</v>
      </c>
      <c r="J111" s="46">
        <v>0</v>
      </c>
      <c r="K111" s="45">
        <v>0</v>
      </c>
    </row>
    <row r="112" spans="1:11" ht="15.75" customHeight="1" x14ac:dyDescent="0.3">
      <c r="A112" s="78" t="s">
        <v>235</v>
      </c>
      <c r="B112" s="79"/>
      <c r="C112" s="44">
        <v>16</v>
      </c>
      <c r="D112" s="46">
        <v>0</v>
      </c>
      <c r="E112" s="46">
        <v>0</v>
      </c>
      <c r="F112" s="46">
        <v>0</v>
      </c>
      <c r="G112" s="24">
        <v>0</v>
      </c>
      <c r="H112" s="46">
        <v>0</v>
      </c>
      <c r="I112" s="46">
        <v>0</v>
      </c>
      <c r="J112" s="46">
        <v>0</v>
      </c>
      <c r="K112" s="45">
        <v>0</v>
      </c>
    </row>
    <row r="113" spans="1:11" ht="15.75" customHeight="1" x14ac:dyDescent="0.3">
      <c r="A113" s="90" t="s">
        <v>234</v>
      </c>
      <c r="B113" s="91"/>
      <c r="C113" s="51" t="s">
        <v>233</v>
      </c>
      <c r="D113" s="46">
        <v>0</v>
      </c>
      <c r="E113" s="46">
        <v>0</v>
      </c>
      <c r="F113" s="46">
        <v>0</v>
      </c>
      <c r="G113" s="24">
        <v>0</v>
      </c>
      <c r="H113" s="46">
        <v>0</v>
      </c>
      <c r="I113" s="46">
        <v>0</v>
      </c>
      <c r="J113" s="46">
        <v>0</v>
      </c>
      <c r="K113" s="45">
        <v>0</v>
      </c>
    </row>
    <row r="114" spans="1:11" ht="15.75" customHeight="1" x14ac:dyDescent="0.3">
      <c r="A114" s="90" t="s">
        <v>232</v>
      </c>
      <c r="B114" s="91"/>
      <c r="C114" s="51" t="s">
        <v>231</v>
      </c>
      <c r="D114" s="46">
        <v>0</v>
      </c>
      <c r="E114" s="46">
        <v>0</v>
      </c>
      <c r="F114" s="46">
        <v>0</v>
      </c>
      <c r="G114" s="24">
        <v>0</v>
      </c>
      <c r="H114" s="46">
        <v>0</v>
      </c>
      <c r="I114" s="46">
        <v>0</v>
      </c>
      <c r="J114" s="46">
        <v>0</v>
      </c>
      <c r="K114" s="45">
        <v>0</v>
      </c>
    </row>
    <row r="115" spans="1:11" ht="15.6" x14ac:dyDescent="0.25">
      <c r="A115" s="90" t="s">
        <v>230</v>
      </c>
      <c r="B115" s="91"/>
      <c r="C115" s="51" t="s">
        <v>229</v>
      </c>
      <c r="D115" s="43">
        <f t="shared" ref="D115:K115" si="10">SUM(D116:D118)</f>
        <v>0</v>
      </c>
      <c r="E115" s="43">
        <f t="shared" si="10"/>
        <v>0</v>
      </c>
      <c r="F115" s="43">
        <f t="shared" si="10"/>
        <v>0</v>
      </c>
      <c r="G115" s="25">
        <f t="shared" si="10"/>
        <v>0</v>
      </c>
      <c r="H115" s="43">
        <f t="shared" si="10"/>
        <v>0</v>
      </c>
      <c r="I115" s="43">
        <f t="shared" si="10"/>
        <v>0</v>
      </c>
      <c r="J115" s="43">
        <f t="shared" si="10"/>
        <v>0</v>
      </c>
      <c r="K115" s="43">
        <f t="shared" si="10"/>
        <v>0</v>
      </c>
    </row>
    <row r="116" spans="1:11" ht="15.75" customHeight="1" x14ac:dyDescent="0.3">
      <c r="A116" s="92" t="s">
        <v>228</v>
      </c>
      <c r="B116" s="93"/>
      <c r="C116" s="50" t="s">
        <v>227</v>
      </c>
      <c r="D116" s="46">
        <v>0</v>
      </c>
      <c r="E116" s="46">
        <v>0</v>
      </c>
      <c r="F116" s="46">
        <v>0</v>
      </c>
      <c r="G116" s="24">
        <v>0</v>
      </c>
      <c r="H116" s="46">
        <v>0</v>
      </c>
      <c r="I116" s="46">
        <v>0</v>
      </c>
      <c r="J116" s="46">
        <v>0</v>
      </c>
      <c r="K116" s="45">
        <v>0</v>
      </c>
    </row>
    <row r="117" spans="1:11" ht="15.75" customHeight="1" x14ac:dyDescent="0.3">
      <c r="A117" s="92" t="s">
        <v>226</v>
      </c>
      <c r="B117" s="93"/>
      <c r="C117" s="50" t="s">
        <v>225</v>
      </c>
      <c r="D117" s="46">
        <v>0</v>
      </c>
      <c r="E117" s="46">
        <v>0</v>
      </c>
      <c r="F117" s="46">
        <v>0</v>
      </c>
      <c r="G117" s="24">
        <v>0</v>
      </c>
      <c r="H117" s="46">
        <v>0</v>
      </c>
      <c r="I117" s="46">
        <v>0</v>
      </c>
      <c r="J117" s="46">
        <v>0</v>
      </c>
      <c r="K117" s="45">
        <v>0</v>
      </c>
    </row>
    <row r="118" spans="1:11" ht="15.6" x14ac:dyDescent="0.3">
      <c r="A118" s="92" t="s">
        <v>224</v>
      </c>
      <c r="B118" s="93"/>
      <c r="C118" s="50" t="s">
        <v>223</v>
      </c>
      <c r="D118" s="46">
        <v>0</v>
      </c>
      <c r="E118" s="46">
        <v>0</v>
      </c>
      <c r="F118" s="46">
        <v>0</v>
      </c>
      <c r="G118" s="24">
        <v>0</v>
      </c>
      <c r="H118" s="46">
        <v>0</v>
      </c>
      <c r="I118" s="46">
        <v>0</v>
      </c>
      <c r="J118" s="46">
        <v>0</v>
      </c>
      <c r="K118" s="45">
        <v>0</v>
      </c>
    </row>
    <row r="119" spans="1:11" ht="15.75" customHeight="1" x14ac:dyDescent="0.25">
      <c r="A119" s="90" t="s">
        <v>222</v>
      </c>
      <c r="B119" s="91"/>
      <c r="C119" s="51" t="s">
        <v>221</v>
      </c>
      <c r="D119" s="43">
        <f t="shared" ref="D119:K119" si="11">SUM(D120:D123)</f>
        <v>0</v>
      </c>
      <c r="E119" s="43">
        <f t="shared" si="11"/>
        <v>0</v>
      </c>
      <c r="F119" s="43">
        <f t="shared" si="11"/>
        <v>0</v>
      </c>
      <c r="G119" s="25">
        <f t="shared" si="11"/>
        <v>0</v>
      </c>
      <c r="H119" s="43">
        <f t="shared" si="11"/>
        <v>0</v>
      </c>
      <c r="I119" s="43">
        <f t="shared" si="11"/>
        <v>0</v>
      </c>
      <c r="J119" s="43">
        <f t="shared" si="11"/>
        <v>0</v>
      </c>
      <c r="K119" s="43">
        <f t="shared" si="11"/>
        <v>0</v>
      </c>
    </row>
    <row r="120" spans="1:11" ht="15.75" customHeight="1" x14ac:dyDescent="0.3">
      <c r="A120" s="92" t="s">
        <v>220</v>
      </c>
      <c r="B120" s="93"/>
      <c r="C120" s="50" t="s">
        <v>219</v>
      </c>
      <c r="D120" s="46">
        <v>0</v>
      </c>
      <c r="E120" s="46">
        <v>0</v>
      </c>
      <c r="F120" s="46">
        <v>0</v>
      </c>
      <c r="G120" s="24">
        <v>0</v>
      </c>
      <c r="H120" s="46">
        <v>0</v>
      </c>
      <c r="I120" s="46">
        <v>0</v>
      </c>
      <c r="J120" s="46">
        <v>0</v>
      </c>
      <c r="K120" s="45">
        <v>0</v>
      </c>
    </row>
    <row r="121" spans="1:11" ht="15.6" x14ac:dyDescent="0.3">
      <c r="A121" s="92" t="s">
        <v>218</v>
      </c>
      <c r="B121" s="93"/>
      <c r="C121" s="50" t="s">
        <v>217</v>
      </c>
      <c r="D121" s="46">
        <v>0</v>
      </c>
      <c r="E121" s="46">
        <v>0</v>
      </c>
      <c r="F121" s="46">
        <v>0</v>
      </c>
      <c r="G121" s="24">
        <v>0</v>
      </c>
      <c r="H121" s="46">
        <v>0</v>
      </c>
      <c r="I121" s="46">
        <v>0</v>
      </c>
      <c r="J121" s="46">
        <v>0</v>
      </c>
      <c r="K121" s="45">
        <v>0</v>
      </c>
    </row>
    <row r="122" spans="1:11" ht="15.75" customHeight="1" x14ac:dyDescent="0.3">
      <c r="A122" s="92" t="s">
        <v>216</v>
      </c>
      <c r="B122" s="93"/>
      <c r="C122" s="50" t="s">
        <v>215</v>
      </c>
      <c r="D122" s="46">
        <v>0</v>
      </c>
      <c r="E122" s="46">
        <v>0</v>
      </c>
      <c r="F122" s="46">
        <v>0</v>
      </c>
      <c r="G122" s="24">
        <v>0</v>
      </c>
      <c r="H122" s="46">
        <v>0</v>
      </c>
      <c r="I122" s="46">
        <v>0</v>
      </c>
      <c r="J122" s="46">
        <v>0</v>
      </c>
      <c r="K122" s="45">
        <v>0</v>
      </c>
    </row>
    <row r="123" spans="1:11" ht="15.6" x14ac:dyDescent="0.3">
      <c r="A123" s="92" t="s">
        <v>214</v>
      </c>
      <c r="B123" s="93"/>
      <c r="C123" s="50" t="s">
        <v>213</v>
      </c>
      <c r="D123" s="46">
        <v>0</v>
      </c>
      <c r="E123" s="46">
        <v>0</v>
      </c>
      <c r="F123" s="46">
        <v>0</v>
      </c>
      <c r="G123" s="24">
        <v>0</v>
      </c>
      <c r="H123" s="46">
        <v>0</v>
      </c>
      <c r="I123" s="46">
        <v>0</v>
      </c>
      <c r="J123" s="46">
        <v>0</v>
      </c>
      <c r="K123" s="45">
        <v>0</v>
      </c>
    </row>
    <row r="124" spans="1:11" ht="15.75" customHeight="1" x14ac:dyDescent="0.25">
      <c r="A124" s="90" t="s">
        <v>212</v>
      </c>
      <c r="B124" s="91"/>
      <c r="C124" s="51" t="s">
        <v>211</v>
      </c>
      <c r="D124" s="43">
        <f t="shared" ref="D124:K124" si="12">D110+D111+D113+D115-D112-D114-D119</f>
        <v>67.150000000000148</v>
      </c>
      <c r="E124" s="43">
        <f t="shared" si="12"/>
        <v>52.333333333333854</v>
      </c>
      <c r="F124" s="43">
        <f t="shared" si="12"/>
        <v>53.399999999999864</v>
      </c>
      <c r="G124" s="25">
        <f t="shared" si="12"/>
        <v>55.374279399999807</v>
      </c>
      <c r="H124" s="43">
        <f t="shared" si="12"/>
        <v>-123.92572059999999</v>
      </c>
      <c r="I124" s="43">
        <f t="shared" si="12"/>
        <v>34.833333333333385</v>
      </c>
      <c r="J124" s="43">
        <f t="shared" si="12"/>
        <v>57.066666666666606</v>
      </c>
      <c r="K124" s="43">
        <f t="shared" si="12"/>
        <v>87.5</v>
      </c>
    </row>
    <row r="125" spans="1:11" ht="15.75" customHeight="1" x14ac:dyDescent="0.3">
      <c r="A125" s="90" t="s">
        <v>210</v>
      </c>
      <c r="B125" s="91"/>
      <c r="C125" s="51" t="s">
        <v>209</v>
      </c>
      <c r="D125" s="46">
        <v>12.1</v>
      </c>
      <c r="E125" s="46">
        <v>9.4</v>
      </c>
      <c r="F125" s="46">
        <v>9.6</v>
      </c>
      <c r="G125" s="24">
        <f>H125+I125+J125+K125</f>
        <v>9.9853702920000007</v>
      </c>
      <c r="H125" s="46">
        <f>H124*18%</f>
        <v>-22.306629707999999</v>
      </c>
      <c r="I125" s="46">
        <f>I124*18%</f>
        <v>6.2700000000000093</v>
      </c>
      <c r="J125" s="46">
        <f>J124*18%</f>
        <v>10.27199999999999</v>
      </c>
      <c r="K125" s="45">
        <f>K124*18%</f>
        <v>15.75</v>
      </c>
    </row>
    <row r="126" spans="1:11" ht="15.75" customHeight="1" x14ac:dyDescent="0.3">
      <c r="A126" s="90" t="s">
        <v>208</v>
      </c>
      <c r="B126" s="91"/>
      <c r="C126" s="51" t="s">
        <v>207</v>
      </c>
      <c r="D126" s="46">
        <v>0</v>
      </c>
      <c r="E126" s="46">
        <v>0</v>
      </c>
      <c r="F126" s="46">
        <v>0</v>
      </c>
      <c r="G126" s="24">
        <v>0</v>
      </c>
      <c r="H126" s="46">
        <v>0</v>
      </c>
      <c r="I126" s="46">
        <v>0</v>
      </c>
      <c r="J126" s="46">
        <v>0</v>
      </c>
      <c r="K126" s="45">
        <v>0</v>
      </c>
    </row>
    <row r="127" spans="1:11" ht="15.6" x14ac:dyDescent="0.3">
      <c r="A127" s="92" t="s">
        <v>206</v>
      </c>
      <c r="B127" s="93"/>
      <c r="C127" s="50" t="s">
        <v>205</v>
      </c>
      <c r="D127" s="46">
        <v>0</v>
      </c>
      <c r="E127" s="46">
        <v>0</v>
      </c>
      <c r="F127" s="46">
        <v>0</v>
      </c>
      <c r="G127" s="24">
        <v>0</v>
      </c>
      <c r="H127" s="46">
        <v>0</v>
      </c>
      <c r="I127" s="46">
        <v>0</v>
      </c>
      <c r="J127" s="46">
        <v>0</v>
      </c>
      <c r="K127" s="45">
        <v>0</v>
      </c>
    </row>
    <row r="128" spans="1:11" ht="15.6" x14ac:dyDescent="0.25">
      <c r="A128" s="92" t="s">
        <v>204</v>
      </c>
      <c r="B128" s="93"/>
      <c r="C128" s="50" t="s">
        <v>203</v>
      </c>
      <c r="D128" s="46">
        <v>0</v>
      </c>
      <c r="E128" s="46">
        <v>0</v>
      </c>
      <c r="F128" s="46">
        <v>0</v>
      </c>
      <c r="G128" s="24">
        <v>0</v>
      </c>
      <c r="H128" s="46">
        <v>0</v>
      </c>
      <c r="I128" s="46">
        <v>0</v>
      </c>
      <c r="J128" s="46">
        <v>0</v>
      </c>
      <c r="K128" s="46">
        <v>0</v>
      </c>
    </row>
    <row r="129" spans="1:11" ht="15.6" x14ac:dyDescent="0.3">
      <c r="A129" s="90" t="s">
        <v>202</v>
      </c>
      <c r="B129" s="91"/>
      <c r="C129" s="51" t="s">
        <v>201</v>
      </c>
      <c r="D129" s="46">
        <v>0</v>
      </c>
      <c r="E129" s="46">
        <v>0</v>
      </c>
      <c r="F129" s="46">
        <v>0</v>
      </c>
      <c r="G129" s="24">
        <v>0</v>
      </c>
      <c r="H129" s="46">
        <v>0</v>
      </c>
      <c r="I129" s="46">
        <v>0</v>
      </c>
      <c r="J129" s="46">
        <v>0</v>
      </c>
      <c r="K129" s="45">
        <v>0</v>
      </c>
    </row>
    <row r="130" spans="1:11" ht="15.6" x14ac:dyDescent="0.3">
      <c r="A130" s="90" t="s">
        <v>200</v>
      </c>
      <c r="B130" s="91"/>
      <c r="C130" s="51" t="s">
        <v>199</v>
      </c>
      <c r="D130" s="46">
        <v>0</v>
      </c>
      <c r="E130" s="46">
        <v>0</v>
      </c>
      <c r="F130" s="46">
        <v>0</v>
      </c>
      <c r="G130" s="24">
        <v>0</v>
      </c>
      <c r="H130" s="46">
        <v>0</v>
      </c>
      <c r="I130" s="46">
        <v>0</v>
      </c>
      <c r="J130" s="46">
        <v>0</v>
      </c>
      <c r="K130" s="45">
        <v>0</v>
      </c>
    </row>
    <row r="131" spans="1:11" ht="15.75" customHeight="1" x14ac:dyDescent="0.3">
      <c r="A131" s="90" t="s">
        <v>198</v>
      </c>
      <c r="B131" s="91"/>
      <c r="C131" s="51" t="s">
        <v>197</v>
      </c>
      <c r="D131" s="46">
        <v>0</v>
      </c>
      <c r="E131" s="46">
        <v>0</v>
      </c>
      <c r="F131" s="46">
        <v>0</v>
      </c>
      <c r="G131" s="24">
        <v>0</v>
      </c>
      <c r="H131" s="46">
        <v>0</v>
      </c>
      <c r="I131" s="46">
        <v>0</v>
      </c>
      <c r="J131" s="46">
        <v>0</v>
      </c>
      <c r="K131" s="45">
        <v>0</v>
      </c>
    </row>
    <row r="132" spans="1:11" ht="15.75" customHeight="1" x14ac:dyDescent="0.25">
      <c r="A132" s="90" t="s">
        <v>196</v>
      </c>
      <c r="B132" s="91"/>
      <c r="C132" s="51" t="s">
        <v>195</v>
      </c>
      <c r="D132" s="43">
        <f t="shared" ref="D132:K132" si="13">D124+D127+D129-D125-D128-D130-D131</f>
        <v>55.050000000000146</v>
      </c>
      <c r="E132" s="43">
        <f t="shared" si="13"/>
        <v>42.933333333333856</v>
      </c>
      <c r="F132" s="43">
        <f t="shared" si="13"/>
        <v>43.799999999999862</v>
      </c>
      <c r="G132" s="25">
        <f t="shared" si="13"/>
        <v>45.388909107999808</v>
      </c>
      <c r="H132" s="43">
        <f t="shared" si="13"/>
        <v>-101.61909089199999</v>
      </c>
      <c r="I132" s="43">
        <f t="shared" si="13"/>
        <v>28.563333333333375</v>
      </c>
      <c r="J132" s="43">
        <f t="shared" si="13"/>
        <v>46.794666666666615</v>
      </c>
      <c r="K132" s="43">
        <f t="shared" si="13"/>
        <v>71.75</v>
      </c>
    </row>
    <row r="133" spans="1:11" ht="15.6" x14ac:dyDescent="0.25">
      <c r="A133" s="92" t="s">
        <v>194</v>
      </c>
      <c r="B133" s="93"/>
      <c r="C133" s="50" t="s">
        <v>193</v>
      </c>
      <c r="D133" s="46">
        <f t="shared" ref="D133:K133" si="14">IF(D132&gt;=0,D132,0)</f>
        <v>55.050000000000146</v>
      </c>
      <c r="E133" s="46">
        <f t="shared" si="14"/>
        <v>42.933333333333856</v>
      </c>
      <c r="F133" s="46">
        <f t="shared" si="14"/>
        <v>43.799999999999862</v>
      </c>
      <c r="G133" s="24">
        <f t="shared" si="14"/>
        <v>45.388909107999808</v>
      </c>
      <c r="H133" s="46">
        <f t="shared" si="14"/>
        <v>0</v>
      </c>
      <c r="I133" s="46">
        <f t="shared" si="14"/>
        <v>28.563333333333375</v>
      </c>
      <c r="J133" s="46">
        <f t="shared" si="14"/>
        <v>46.794666666666615</v>
      </c>
      <c r="K133" s="46">
        <f t="shared" si="14"/>
        <v>71.75</v>
      </c>
    </row>
    <row r="134" spans="1:11" ht="15.6" x14ac:dyDescent="0.25">
      <c r="A134" s="92" t="s">
        <v>192</v>
      </c>
      <c r="B134" s="93"/>
      <c r="C134" s="50" t="s">
        <v>191</v>
      </c>
      <c r="D134" s="46">
        <f t="shared" ref="D134:K134" si="15">IF(D132&lt;0,D132,0)</f>
        <v>0</v>
      </c>
      <c r="E134" s="46">
        <f t="shared" si="15"/>
        <v>0</v>
      </c>
      <c r="F134" s="46">
        <f t="shared" si="15"/>
        <v>0</v>
      </c>
      <c r="G134" s="24">
        <f t="shared" si="15"/>
        <v>0</v>
      </c>
      <c r="H134" s="46">
        <f t="shared" si="15"/>
        <v>-101.61909089199999</v>
      </c>
      <c r="I134" s="46">
        <f t="shared" si="15"/>
        <v>0</v>
      </c>
      <c r="J134" s="46">
        <f t="shared" si="15"/>
        <v>0</v>
      </c>
      <c r="K134" s="46">
        <f t="shared" si="15"/>
        <v>0</v>
      </c>
    </row>
    <row r="135" spans="1:11" ht="15.6" x14ac:dyDescent="0.25">
      <c r="A135" s="90" t="s">
        <v>190</v>
      </c>
      <c r="B135" s="91"/>
      <c r="C135" s="44">
        <v>28</v>
      </c>
      <c r="D135" s="43">
        <f t="shared" ref="D135:K135" si="16">D31+D87+D93+D95+D111+D113+D115+D127+D129</f>
        <v>2611.15</v>
      </c>
      <c r="E135" s="43">
        <f t="shared" si="16"/>
        <v>2508.3333333333335</v>
      </c>
      <c r="F135" s="43">
        <f t="shared" si="16"/>
        <v>3769.7</v>
      </c>
      <c r="G135" s="25">
        <f t="shared" si="16"/>
        <v>2520.0277599999999</v>
      </c>
      <c r="H135" s="43">
        <f t="shared" si="16"/>
        <v>254.52776</v>
      </c>
      <c r="I135" s="43">
        <f t="shared" si="16"/>
        <v>471.83333333333337</v>
      </c>
      <c r="J135" s="43">
        <f t="shared" si="16"/>
        <v>783.66666666666663</v>
      </c>
      <c r="K135" s="43">
        <f t="shared" si="16"/>
        <v>1010</v>
      </c>
    </row>
    <row r="136" spans="1:11" ht="15.6" x14ac:dyDescent="0.25">
      <c r="A136" s="90" t="s">
        <v>189</v>
      </c>
      <c r="B136" s="91"/>
      <c r="C136" s="44">
        <v>29</v>
      </c>
      <c r="D136" s="43">
        <f t="shared" ref="D136:K136" si="17">D37+D48+D79+D98+D112+D114+D119+D125+D128+D130+D131</f>
        <v>2556.1</v>
      </c>
      <c r="E136" s="43">
        <f t="shared" si="17"/>
        <v>2465.3999999999996</v>
      </c>
      <c r="F136" s="43">
        <f t="shared" si="17"/>
        <v>3725.9</v>
      </c>
      <c r="G136" s="25">
        <f t="shared" si="17"/>
        <v>2474.6388508919999</v>
      </c>
      <c r="H136" s="43">
        <f t="shared" si="17"/>
        <v>356.14685089199997</v>
      </c>
      <c r="I136" s="43">
        <f t="shared" si="17"/>
        <v>443.27</v>
      </c>
      <c r="J136" s="43">
        <f t="shared" si="17"/>
        <v>736.87199999999996</v>
      </c>
      <c r="K136" s="43">
        <f t="shared" si="17"/>
        <v>938.25</v>
      </c>
    </row>
    <row r="137" spans="1:11" ht="15.75" customHeight="1" x14ac:dyDescent="0.25">
      <c r="A137" s="87" t="s">
        <v>188</v>
      </c>
      <c r="B137" s="88"/>
      <c r="C137" s="88"/>
      <c r="D137" s="88"/>
      <c r="E137" s="88"/>
      <c r="F137" s="88"/>
      <c r="G137" s="88"/>
      <c r="H137" s="88"/>
      <c r="I137" s="88"/>
      <c r="J137" s="88"/>
      <c r="K137" s="89"/>
    </row>
    <row r="138" spans="1:11" ht="15.75" customHeight="1" x14ac:dyDescent="0.3">
      <c r="A138" s="78" t="s">
        <v>187</v>
      </c>
      <c r="B138" s="79"/>
      <c r="C138" s="44">
        <v>30</v>
      </c>
      <c r="D138" s="46">
        <v>27.6</v>
      </c>
      <c r="E138" s="46">
        <v>21.4</v>
      </c>
      <c r="F138" s="46">
        <v>21.9</v>
      </c>
      <c r="G138" s="46">
        <f>G133/2</f>
        <v>22.694454553999904</v>
      </c>
      <c r="H138" s="46">
        <f t="shared" ref="H138:K139" si="18">H132/2</f>
        <v>-50.809545445999994</v>
      </c>
      <c r="I138" s="46">
        <f t="shared" si="18"/>
        <v>14.281666666666688</v>
      </c>
      <c r="J138" s="46">
        <f t="shared" si="18"/>
        <v>23.397333333333307</v>
      </c>
      <c r="K138" s="45">
        <f t="shared" si="18"/>
        <v>35.875</v>
      </c>
    </row>
    <row r="139" spans="1:11" ht="15.75" customHeight="1" x14ac:dyDescent="0.3">
      <c r="A139" s="72" t="s">
        <v>186</v>
      </c>
      <c r="B139" s="73"/>
      <c r="C139" s="50" t="s">
        <v>185</v>
      </c>
      <c r="D139" s="46">
        <v>27.6</v>
      </c>
      <c r="E139" s="46">
        <v>21.4</v>
      </c>
      <c r="F139" s="46">
        <v>21.9</v>
      </c>
      <c r="G139" s="46">
        <f>G133/2</f>
        <v>22.694454553999904</v>
      </c>
      <c r="H139" s="46">
        <f t="shared" si="18"/>
        <v>0</v>
      </c>
      <c r="I139" s="46">
        <f t="shared" si="18"/>
        <v>14.281666666666688</v>
      </c>
      <c r="J139" s="46">
        <f t="shared" si="18"/>
        <v>23.397333333333307</v>
      </c>
      <c r="K139" s="45">
        <f t="shared" si="18"/>
        <v>35.875</v>
      </c>
    </row>
    <row r="140" spans="1:11" ht="15.75" customHeight="1" x14ac:dyDescent="0.25">
      <c r="A140" s="78" t="s">
        <v>184</v>
      </c>
      <c r="B140" s="79"/>
      <c r="C140" s="44">
        <v>31</v>
      </c>
      <c r="D140" s="43">
        <v>475.4</v>
      </c>
      <c r="E140" s="43">
        <v>422.3</v>
      </c>
      <c r="F140" s="43">
        <v>422.3</v>
      </c>
      <c r="G140" s="43">
        <v>444.2</v>
      </c>
      <c r="H140" s="43">
        <v>444.2</v>
      </c>
      <c r="I140" s="43">
        <f>H140+H138</f>
        <v>393.39045455399997</v>
      </c>
      <c r="J140" s="43">
        <f>I140+I138</f>
        <v>407.67212122066667</v>
      </c>
      <c r="K140" s="43">
        <f>J140+J138</f>
        <v>431.069454554</v>
      </c>
    </row>
    <row r="141" spans="1:11" ht="15.75" customHeight="1" x14ac:dyDescent="0.25">
      <c r="A141" s="78" t="s">
        <v>183</v>
      </c>
      <c r="B141" s="79"/>
      <c r="C141" s="44">
        <v>32</v>
      </c>
      <c r="D141" s="43">
        <f t="shared" ref="D141:K141" si="19">SUM(D142:D145)</f>
        <v>0</v>
      </c>
      <c r="E141" s="43">
        <f t="shared" si="19"/>
        <v>0</v>
      </c>
      <c r="F141" s="43">
        <f t="shared" si="19"/>
        <v>0</v>
      </c>
      <c r="G141" s="43">
        <f t="shared" si="19"/>
        <v>0</v>
      </c>
      <c r="H141" s="43">
        <f t="shared" si="19"/>
        <v>0</v>
      </c>
      <c r="I141" s="43">
        <f t="shared" si="19"/>
        <v>0</v>
      </c>
      <c r="J141" s="43">
        <f t="shared" si="19"/>
        <v>0</v>
      </c>
      <c r="K141" s="43">
        <f t="shared" si="19"/>
        <v>0</v>
      </c>
    </row>
    <row r="142" spans="1:11" ht="15.6" x14ac:dyDescent="0.3">
      <c r="A142" s="72" t="s">
        <v>182</v>
      </c>
      <c r="B142" s="73"/>
      <c r="C142" s="48" t="s">
        <v>181</v>
      </c>
      <c r="D142" s="46">
        <v>0</v>
      </c>
      <c r="E142" s="46">
        <v>0</v>
      </c>
      <c r="F142" s="46">
        <v>0</v>
      </c>
      <c r="G142" s="46">
        <v>0</v>
      </c>
      <c r="H142" s="46">
        <v>0</v>
      </c>
      <c r="I142" s="46">
        <v>0</v>
      </c>
      <c r="J142" s="46">
        <v>0</v>
      </c>
      <c r="K142" s="45">
        <v>0</v>
      </c>
    </row>
    <row r="143" spans="1:11" ht="15.75" customHeight="1" x14ac:dyDescent="0.3">
      <c r="A143" s="72" t="s">
        <v>180</v>
      </c>
      <c r="B143" s="73"/>
      <c r="C143" s="48" t="s">
        <v>179</v>
      </c>
      <c r="D143" s="46">
        <v>0</v>
      </c>
      <c r="E143" s="46">
        <v>0</v>
      </c>
      <c r="F143" s="46">
        <v>0</v>
      </c>
      <c r="G143" s="46">
        <v>0</v>
      </c>
      <c r="H143" s="46">
        <v>0</v>
      </c>
      <c r="I143" s="46">
        <v>0</v>
      </c>
      <c r="J143" s="46">
        <v>0</v>
      </c>
      <c r="K143" s="45">
        <v>0</v>
      </c>
    </row>
    <row r="144" spans="1:11" ht="15.6" x14ac:dyDescent="0.3">
      <c r="A144" s="72" t="s">
        <v>178</v>
      </c>
      <c r="B144" s="73"/>
      <c r="C144" s="48" t="s">
        <v>177</v>
      </c>
      <c r="D144" s="46">
        <v>0</v>
      </c>
      <c r="E144" s="46">
        <v>0</v>
      </c>
      <c r="F144" s="46">
        <v>0</v>
      </c>
      <c r="G144" s="46">
        <v>0</v>
      </c>
      <c r="H144" s="46">
        <v>0</v>
      </c>
      <c r="I144" s="46">
        <v>0</v>
      </c>
      <c r="J144" s="46">
        <v>0</v>
      </c>
      <c r="K144" s="45">
        <v>0</v>
      </c>
    </row>
    <row r="145" spans="1:11" ht="15.6" x14ac:dyDescent="0.3">
      <c r="A145" s="72" t="s">
        <v>176</v>
      </c>
      <c r="B145" s="73"/>
      <c r="C145" s="48" t="s">
        <v>175</v>
      </c>
      <c r="D145" s="46">
        <v>0</v>
      </c>
      <c r="E145" s="46">
        <v>0</v>
      </c>
      <c r="F145" s="46">
        <v>0</v>
      </c>
      <c r="G145" s="46">
        <v>0</v>
      </c>
      <c r="H145" s="46">
        <v>0</v>
      </c>
      <c r="I145" s="46">
        <v>0</v>
      </c>
      <c r="J145" s="46">
        <v>0</v>
      </c>
      <c r="K145" s="45">
        <v>0</v>
      </c>
    </row>
    <row r="146" spans="1:11" ht="15.75" customHeight="1" x14ac:dyDescent="0.25">
      <c r="A146" s="78" t="s">
        <v>174</v>
      </c>
      <c r="B146" s="79"/>
      <c r="C146" s="44">
        <v>33</v>
      </c>
      <c r="D146" s="43">
        <f>D140+D132-D138-D141</f>
        <v>502.85000000000014</v>
      </c>
      <c r="E146" s="43">
        <f>E140+E132-E138-E141-0.1</f>
        <v>443.73333333333386</v>
      </c>
      <c r="F146" s="43">
        <f>F140+F132-F138-F141</f>
        <v>444.19999999999987</v>
      </c>
      <c r="G146" s="43">
        <f>G140+G132-G138-G141-0.1</f>
        <v>466.79445455399991</v>
      </c>
      <c r="H146" s="43">
        <f>H140+H132-H138-H141</f>
        <v>393.39045455400003</v>
      </c>
      <c r="I146" s="43">
        <f>I140+I132-I138-I141</f>
        <v>407.67212122066667</v>
      </c>
      <c r="J146" s="43">
        <f>J140+J132-J138-J141</f>
        <v>431.069454554</v>
      </c>
      <c r="K146" s="43">
        <f>K140+K132-K138-K141</f>
        <v>466.944454554</v>
      </c>
    </row>
    <row r="147" spans="1:11" ht="15.75" customHeight="1" x14ac:dyDescent="0.25">
      <c r="A147" s="87" t="s">
        <v>173</v>
      </c>
      <c r="B147" s="88"/>
      <c r="C147" s="88"/>
      <c r="D147" s="88"/>
      <c r="E147" s="88"/>
      <c r="F147" s="88"/>
      <c r="G147" s="88"/>
      <c r="H147" s="88"/>
      <c r="I147" s="88"/>
      <c r="J147" s="88"/>
      <c r="K147" s="89"/>
    </row>
    <row r="148" spans="1:11" ht="15.75" customHeight="1" x14ac:dyDescent="0.25">
      <c r="A148" s="78" t="s">
        <v>172</v>
      </c>
      <c r="B148" s="79"/>
      <c r="C148" s="44">
        <v>34</v>
      </c>
      <c r="D148" s="43">
        <f t="shared" ref="D148:K148" si="20">SUM(D149:D154)</f>
        <v>494.9</v>
      </c>
      <c r="E148" s="43">
        <f t="shared" si="20"/>
        <v>501.7</v>
      </c>
      <c r="F148" s="43">
        <f t="shared" si="20"/>
        <v>502.5</v>
      </c>
      <c r="G148" s="43">
        <f t="shared" si="20"/>
        <v>504.00555199999997</v>
      </c>
      <c r="H148" s="43">
        <f t="shared" si="20"/>
        <v>50.905552</v>
      </c>
      <c r="I148" s="43">
        <f t="shared" si="20"/>
        <v>94.366666666666674</v>
      </c>
      <c r="J148" s="43">
        <f t="shared" si="20"/>
        <v>156.73333333333332</v>
      </c>
      <c r="K148" s="43">
        <f t="shared" si="20"/>
        <v>202</v>
      </c>
    </row>
    <row r="149" spans="1:11" ht="15.6" x14ac:dyDescent="0.3">
      <c r="A149" s="72" t="s">
        <v>155</v>
      </c>
      <c r="B149" s="73"/>
      <c r="C149" s="48" t="s">
        <v>171</v>
      </c>
      <c r="D149" s="46">
        <v>0</v>
      </c>
      <c r="E149" s="46"/>
      <c r="F149" s="46"/>
      <c r="G149" s="46"/>
      <c r="H149" s="46">
        <v>0</v>
      </c>
      <c r="I149" s="46">
        <v>0</v>
      </c>
      <c r="J149" s="46">
        <v>0</v>
      </c>
      <c r="K149" s="45">
        <v>0</v>
      </c>
    </row>
    <row r="150" spans="1:11" ht="15.75" customHeight="1" x14ac:dyDescent="0.3">
      <c r="A150" s="72" t="s">
        <v>170</v>
      </c>
      <c r="B150" s="73"/>
      <c r="C150" s="48" t="s">
        <v>169</v>
      </c>
      <c r="D150" s="46">
        <v>494.9</v>
      </c>
      <c r="E150" s="46">
        <v>501.7</v>
      </c>
      <c r="F150" s="46">
        <f>F28</f>
        <v>502.5</v>
      </c>
      <c r="G150" s="46">
        <f>H150+I150+J150+K150</f>
        <v>504.00555199999997</v>
      </c>
      <c r="H150" s="46">
        <f>H28</f>
        <v>50.905552</v>
      </c>
      <c r="I150" s="46">
        <f>I28</f>
        <v>94.366666666666674</v>
      </c>
      <c r="J150" s="46">
        <f>J28</f>
        <v>156.73333333333332</v>
      </c>
      <c r="K150" s="45">
        <f>K28</f>
        <v>202</v>
      </c>
    </row>
    <row r="151" spans="1:11" ht="15.75" customHeight="1" x14ac:dyDescent="0.25">
      <c r="A151" s="72" t="s">
        <v>168</v>
      </c>
      <c r="B151" s="73"/>
      <c r="C151" s="48" t="s">
        <v>167</v>
      </c>
      <c r="D151" s="49">
        <v>0</v>
      </c>
      <c r="E151" s="49">
        <v>0</v>
      </c>
      <c r="F151" s="49">
        <v>0</v>
      </c>
      <c r="G151" s="49">
        <v>0</v>
      </c>
      <c r="H151" s="49">
        <v>0</v>
      </c>
      <c r="I151" s="49">
        <v>0</v>
      </c>
      <c r="J151" s="49">
        <v>0</v>
      </c>
      <c r="K151" s="49">
        <v>0</v>
      </c>
    </row>
    <row r="152" spans="1:11" ht="15.6" x14ac:dyDescent="0.3">
      <c r="A152" s="72" t="s">
        <v>166</v>
      </c>
      <c r="B152" s="73"/>
      <c r="C152" s="48" t="s">
        <v>165</v>
      </c>
      <c r="D152" s="46">
        <v>0</v>
      </c>
      <c r="E152" s="46">
        <v>0</v>
      </c>
      <c r="F152" s="46">
        <v>0</v>
      </c>
      <c r="G152" s="46">
        <v>0</v>
      </c>
      <c r="H152" s="46">
        <v>0</v>
      </c>
      <c r="I152" s="46">
        <v>0</v>
      </c>
      <c r="J152" s="46">
        <v>0</v>
      </c>
      <c r="K152" s="45">
        <v>0</v>
      </c>
    </row>
    <row r="153" spans="1:11" ht="15.6" x14ac:dyDescent="0.3">
      <c r="A153" s="72" t="s">
        <v>164</v>
      </c>
      <c r="B153" s="73"/>
      <c r="C153" s="48" t="s">
        <v>163</v>
      </c>
      <c r="D153" s="46">
        <v>0</v>
      </c>
      <c r="E153" s="46">
        <v>0</v>
      </c>
      <c r="F153" s="46">
        <v>0</v>
      </c>
      <c r="G153" s="46">
        <v>0</v>
      </c>
      <c r="H153" s="46">
        <v>0</v>
      </c>
      <c r="I153" s="46">
        <v>0</v>
      </c>
      <c r="J153" s="46">
        <v>0</v>
      </c>
      <c r="K153" s="45">
        <v>0</v>
      </c>
    </row>
    <row r="154" spans="1:11" ht="16.2" x14ac:dyDescent="0.3">
      <c r="A154" s="72" t="s">
        <v>162</v>
      </c>
      <c r="B154" s="73"/>
      <c r="C154" s="48" t="s">
        <v>161</v>
      </c>
      <c r="D154" s="47">
        <v>0</v>
      </c>
      <c r="E154" s="47">
        <v>0</v>
      </c>
      <c r="F154" s="47">
        <v>0</v>
      </c>
      <c r="G154" s="47">
        <v>0</v>
      </c>
      <c r="H154" s="47">
        <v>0</v>
      </c>
      <c r="I154" s="47">
        <v>0</v>
      </c>
      <c r="J154" s="46">
        <v>0</v>
      </c>
      <c r="K154" s="45">
        <v>0</v>
      </c>
    </row>
    <row r="155" spans="1:11" ht="15.75" customHeight="1" x14ac:dyDescent="0.25">
      <c r="A155" s="78" t="s">
        <v>160</v>
      </c>
      <c r="B155" s="79"/>
      <c r="C155" s="44">
        <v>35</v>
      </c>
      <c r="D155" s="43">
        <f t="shared" ref="D155:K155" si="21">SUM(D156:D158)</f>
        <v>262.3</v>
      </c>
      <c r="E155" s="43">
        <f t="shared" si="21"/>
        <v>349.9</v>
      </c>
      <c r="F155" s="43">
        <f t="shared" si="21"/>
        <v>351.5</v>
      </c>
      <c r="G155" s="43">
        <f t="shared" si="21"/>
        <v>368.48200000000003</v>
      </c>
      <c r="H155" s="43">
        <f t="shared" si="21"/>
        <v>-9.9999999999999964</v>
      </c>
      <c r="I155" s="43">
        <f t="shared" si="21"/>
        <v>79.087666666666692</v>
      </c>
      <c r="J155" s="43">
        <f t="shared" si="21"/>
        <v>127.26933333333329</v>
      </c>
      <c r="K155" s="43">
        <f t="shared" si="21"/>
        <v>172.22499999999999</v>
      </c>
    </row>
    <row r="156" spans="1:11" ht="15.75" customHeight="1" x14ac:dyDescent="0.3">
      <c r="A156" s="74" t="s">
        <v>159</v>
      </c>
      <c r="B156" s="75"/>
      <c r="C156" s="21" t="s">
        <v>158</v>
      </c>
      <c r="D156" s="24">
        <v>258.3</v>
      </c>
      <c r="E156" s="24">
        <v>319.10000000000002</v>
      </c>
      <c r="F156" s="24">
        <v>320</v>
      </c>
      <c r="G156" s="24">
        <f>H156+I156+J156+K156</f>
        <v>335.83600000000001</v>
      </c>
      <c r="H156" s="24">
        <v>63.1</v>
      </c>
      <c r="I156" s="24">
        <f>(I57+I42)*18%</f>
        <v>58.535999999999994</v>
      </c>
      <c r="J156" s="24">
        <f>(J57+J42)*18%</f>
        <v>93.6</v>
      </c>
      <c r="K156" s="18">
        <f>(K57+K42)*18%</f>
        <v>120.6</v>
      </c>
    </row>
    <row r="157" spans="1:11" ht="15.6" x14ac:dyDescent="0.3">
      <c r="A157" s="74" t="s">
        <v>157</v>
      </c>
      <c r="B157" s="75"/>
      <c r="C157" s="21" t="s">
        <v>156</v>
      </c>
      <c r="D157" s="24">
        <v>0</v>
      </c>
      <c r="E157" s="24">
        <v>21.4</v>
      </c>
      <c r="F157" s="24">
        <v>21.9</v>
      </c>
      <c r="G157" s="24">
        <f>H157+I157+J157+K157-0.1</f>
        <v>22.653999999999996</v>
      </c>
      <c r="H157" s="24">
        <v>-50.8</v>
      </c>
      <c r="I157" s="24">
        <f>I139</f>
        <v>14.281666666666688</v>
      </c>
      <c r="J157" s="24">
        <f>J139</f>
        <v>23.397333333333307</v>
      </c>
      <c r="K157" s="18">
        <f>K139</f>
        <v>35.875</v>
      </c>
    </row>
    <row r="158" spans="1:11" ht="15.6" x14ac:dyDescent="0.3">
      <c r="A158" s="74" t="s">
        <v>155</v>
      </c>
      <c r="B158" s="75"/>
      <c r="C158" s="21" t="s">
        <v>154</v>
      </c>
      <c r="D158" s="24">
        <v>4</v>
      </c>
      <c r="E158" s="24">
        <v>9.4</v>
      </c>
      <c r="F158" s="24">
        <v>9.6</v>
      </c>
      <c r="G158" s="24">
        <f>H158+I158+J158+K158</f>
        <v>9.9919999999999991</v>
      </c>
      <c r="H158" s="24">
        <v>-22.3</v>
      </c>
      <c r="I158" s="24">
        <f>I125</f>
        <v>6.2700000000000093</v>
      </c>
      <c r="J158" s="24">
        <f>J125</f>
        <v>10.27199999999999</v>
      </c>
      <c r="K158" s="18">
        <f>K125</f>
        <v>15.75</v>
      </c>
    </row>
    <row r="159" spans="1:11" ht="15.75" customHeight="1" x14ac:dyDescent="0.25">
      <c r="A159" s="76" t="s">
        <v>153</v>
      </c>
      <c r="B159" s="77"/>
      <c r="C159" s="20">
        <v>36</v>
      </c>
      <c r="D159" s="25">
        <f t="shared" ref="D159:K159" si="22">SUM(D160:D161)</f>
        <v>354.2</v>
      </c>
      <c r="E159" s="25">
        <f t="shared" si="22"/>
        <v>425.3</v>
      </c>
      <c r="F159" s="25">
        <f t="shared" si="22"/>
        <v>425.9</v>
      </c>
      <c r="G159" s="25">
        <f t="shared" si="22"/>
        <v>427.29196059999998</v>
      </c>
      <c r="H159" s="25">
        <f t="shared" si="22"/>
        <v>67.863960599999999</v>
      </c>
      <c r="I159" s="25">
        <f t="shared" si="22"/>
        <v>78.578000000000003</v>
      </c>
      <c r="J159" s="25">
        <f t="shared" si="22"/>
        <v>122.2</v>
      </c>
      <c r="K159" s="25">
        <f t="shared" si="22"/>
        <v>158.65</v>
      </c>
    </row>
    <row r="160" spans="1:11" ht="15.75" customHeight="1" x14ac:dyDescent="0.3">
      <c r="A160" s="74" t="s">
        <v>152</v>
      </c>
      <c r="B160" s="75"/>
      <c r="C160" s="21" t="s">
        <v>151</v>
      </c>
      <c r="D160" s="24">
        <v>332.2</v>
      </c>
      <c r="E160" s="24">
        <v>398.7</v>
      </c>
      <c r="F160" s="24">
        <f>F43+F58</f>
        <v>398.9</v>
      </c>
      <c r="G160" s="24">
        <f>H160+I160+J160+K160</f>
        <v>399.1639606</v>
      </c>
      <c r="H160" s="24">
        <f>H58+H43</f>
        <v>62.4639606</v>
      </c>
      <c r="I160" s="24">
        <f>I58+I43</f>
        <v>73.7</v>
      </c>
      <c r="J160" s="24">
        <f>J58+J43</f>
        <v>114.4</v>
      </c>
      <c r="K160" s="18">
        <f>K58+K43</f>
        <v>148.6</v>
      </c>
    </row>
    <row r="161" spans="1:11" ht="15.6" x14ac:dyDescent="0.25">
      <c r="A161" s="74" t="s">
        <v>150</v>
      </c>
      <c r="B161" s="75"/>
      <c r="C161" s="21" t="s">
        <v>149</v>
      </c>
      <c r="D161" s="24">
        <v>22</v>
      </c>
      <c r="E161" s="24">
        <v>26.6</v>
      </c>
      <c r="F161" s="24">
        <v>27</v>
      </c>
      <c r="G161" s="24">
        <f>H161+I161+J161+K161</f>
        <v>28.128</v>
      </c>
      <c r="H161" s="24">
        <v>5.4</v>
      </c>
      <c r="I161" s="24">
        <f>(I57+I42)*1.5%</f>
        <v>4.8779999999999992</v>
      </c>
      <c r="J161" s="24">
        <f>(J57+J42)*1.5%</f>
        <v>7.8</v>
      </c>
      <c r="K161" s="24">
        <f>(K57+K42)*1.5%</f>
        <v>10.049999999999999</v>
      </c>
    </row>
    <row r="162" spans="1:11" ht="15.75" customHeight="1" x14ac:dyDescent="0.25">
      <c r="A162" s="76" t="s">
        <v>148</v>
      </c>
      <c r="B162" s="77"/>
      <c r="C162" s="20">
        <v>37</v>
      </c>
      <c r="D162" s="25">
        <f t="shared" ref="D162:K162" si="23">D163+D166</f>
        <v>0</v>
      </c>
      <c r="E162" s="25">
        <f t="shared" si="23"/>
        <v>0</v>
      </c>
      <c r="F162" s="25">
        <f t="shared" si="23"/>
        <v>0</v>
      </c>
      <c r="G162" s="25">
        <f t="shared" si="23"/>
        <v>0</v>
      </c>
      <c r="H162" s="25">
        <f t="shared" si="23"/>
        <v>0</v>
      </c>
      <c r="I162" s="25">
        <f t="shared" si="23"/>
        <v>0</v>
      </c>
      <c r="J162" s="25">
        <f t="shared" si="23"/>
        <v>0</v>
      </c>
      <c r="K162" s="25">
        <f t="shared" si="23"/>
        <v>0</v>
      </c>
    </row>
    <row r="163" spans="1:11" ht="15.75" customHeight="1" x14ac:dyDescent="0.25">
      <c r="A163" s="83" t="s">
        <v>147</v>
      </c>
      <c r="B163" s="84"/>
      <c r="C163" s="23" t="s">
        <v>146</v>
      </c>
      <c r="D163" s="22">
        <f t="shared" ref="D163:K163" si="24">SUM(D164:D165)</f>
        <v>0</v>
      </c>
      <c r="E163" s="22">
        <f t="shared" si="24"/>
        <v>0</v>
      </c>
      <c r="F163" s="22">
        <f t="shared" si="24"/>
        <v>0</v>
      </c>
      <c r="G163" s="22">
        <f t="shared" si="24"/>
        <v>0</v>
      </c>
      <c r="H163" s="22">
        <f t="shared" si="24"/>
        <v>0</v>
      </c>
      <c r="I163" s="22">
        <f t="shared" si="24"/>
        <v>0</v>
      </c>
      <c r="J163" s="22">
        <f t="shared" si="24"/>
        <v>0</v>
      </c>
      <c r="K163" s="22">
        <f t="shared" si="24"/>
        <v>0</v>
      </c>
    </row>
    <row r="164" spans="1:11" ht="15.6" x14ac:dyDescent="0.3">
      <c r="A164" s="74" t="s">
        <v>141</v>
      </c>
      <c r="B164" s="75"/>
      <c r="C164" s="21" t="s">
        <v>145</v>
      </c>
      <c r="D164" s="24">
        <v>0</v>
      </c>
      <c r="E164" s="24">
        <v>0</v>
      </c>
      <c r="F164" s="24">
        <v>0</v>
      </c>
      <c r="G164" s="24">
        <v>0</v>
      </c>
      <c r="H164" s="24">
        <v>0</v>
      </c>
      <c r="I164" s="24">
        <v>0</v>
      </c>
      <c r="J164" s="24">
        <v>0</v>
      </c>
      <c r="K164" s="18">
        <v>0</v>
      </c>
    </row>
    <row r="165" spans="1:11" ht="15.6" x14ac:dyDescent="0.3">
      <c r="A165" s="74" t="s">
        <v>139</v>
      </c>
      <c r="B165" s="75"/>
      <c r="C165" s="21" t="s">
        <v>144</v>
      </c>
      <c r="D165" s="24">
        <v>0</v>
      </c>
      <c r="E165" s="24">
        <v>0</v>
      </c>
      <c r="F165" s="24">
        <v>0</v>
      </c>
      <c r="G165" s="24">
        <v>0</v>
      </c>
      <c r="H165" s="24">
        <v>0</v>
      </c>
      <c r="I165" s="24">
        <v>0</v>
      </c>
      <c r="J165" s="24">
        <v>0</v>
      </c>
      <c r="K165" s="18">
        <v>0</v>
      </c>
    </row>
    <row r="166" spans="1:11" ht="15.75" customHeight="1" x14ac:dyDescent="0.25">
      <c r="A166" s="83" t="s">
        <v>143</v>
      </c>
      <c r="B166" s="84"/>
      <c r="C166" s="23" t="s">
        <v>142</v>
      </c>
      <c r="D166" s="22">
        <f t="shared" ref="D166:K166" si="25">SUM(D167:D168)</f>
        <v>0</v>
      </c>
      <c r="E166" s="22">
        <f t="shared" si="25"/>
        <v>0</v>
      </c>
      <c r="F166" s="22">
        <f t="shared" si="25"/>
        <v>0</v>
      </c>
      <c r="G166" s="22">
        <f t="shared" si="25"/>
        <v>0</v>
      </c>
      <c r="H166" s="22">
        <f t="shared" si="25"/>
        <v>0</v>
      </c>
      <c r="I166" s="22">
        <f t="shared" si="25"/>
        <v>0</v>
      </c>
      <c r="J166" s="22">
        <f t="shared" si="25"/>
        <v>0</v>
      </c>
      <c r="K166" s="22">
        <f t="shared" si="25"/>
        <v>0</v>
      </c>
    </row>
    <row r="167" spans="1:11" ht="15.6" x14ac:dyDescent="0.3">
      <c r="A167" s="74" t="s">
        <v>141</v>
      </c>
      <c r="B167" s="75"/>
      <c r="C167" s="21" t="s">
        <v>140</v>
      </c>
      <c r="D167" s="24">
        <v>0</v>
      </c>
      <c r="E167" s="24">
        <v>0</v>
      </c>
      <c r="F167" s="24">
        <v>0</v>
      </c>
      <c r="G167" s="24">
        <v>0</v>
      </c>
      <c r="H167" s="24">
        <v>0</v>
      </c>
      <c r="I167" s="24">
        <v>0</v>
      </c>
      <c r="J167" s="24">
        <v>0</v>
      </c>
      <c r="K167" s="18">
        <v>0</v>
      </c>
    </row>
    <row r="168" spans="1:11" ht="15.6" x14ac:dyDescent="0.3">
      <c r="A168" s="74" t="s">
        <v>139</v>
      </c>
      <c r="B168" s="75"/>
      <c r="C168" s="21" t="s">
        <v>138</v>
      </c>
      <c r="D168" s="24">
        <v>0</v>
      </c>
      <c r="E168" s="24">
        <v>0</v>
      </c>
      <c r="F168" s="24">
        <v>0</v>
      </c>
      <c r="G168" s="24">
        <v>0</v>
      </c>
      <c r="H168" s="24">
        <v>0</v>
      </c>
      <c r="I168" s="24">
        <v>0</v>
      </c>
      <c r="J168" s="24">
        <v>0</v>
      </c>
      <c r="K168" s="18">
        <v>0</v>
      </c>
    </row>
    <row r="169" spans="1:11" ht="15.6" x14ac:dyDescent="0.25">
      <c r="A169" s="76" t="s">
        <v>137</v>
      </c>
      <c r="B169" s="77"/>
      <c r="C169" s="20">
        <v>38</v>
      </c>
      <c r="D169" s="25">
        <f t="shared" ref="D169:K169" si="26">D162+D159+D155+D148</f>
        <v>1111.4000000000001</v>
      </c>
      <c r="E169" s="25">
        <f t="shared" si="26"/>
        <v>1276.9000000000001</v>
      </c>
      <c r="F169" s="25">
        <f t="shared" si="26"/>
        <v>1279.9000000000001</v>
      </c>
      <c r="G169" s="25">
        <f t="shared" si="26"/>
        <v>1299.7795126000001</v>
      </c>
      <c r="H169" s="25">
        <f t="shared" si="26"/>
        <v>108.7695126</v>
      </c>
      <c r="I169" s="25">
        <f t="shared" si="26"/>
        <v>252.03233333333338</v>
      </c>
      <c r="J169" s="25">
        <f t="shared" si="26"/>
        <v>406.20266666666657</v>
      </c>
      <c r="K169" s="25">
        <f t="shared" si="26"/>
        <v>532.875</v>
      </c>
    </row>
    <row r="170" spans="1:11" ht="15.6" hidden="1" x14ac:dyDescent="0.25">
      <c r="A170" s="42"/>
      <c r="B170" s="32"/>
      <c r="C170" s="32"/>
      <c r="D170" s="41"/>
      <c r="E170" s="41"/>
      <c r="F170" s="41"/>
      <c r="G170" s="41"/>
      <c r="H170" s="41"/>
      <c r="I170" s="41"/>
      <c r="J170" s="41"/>
      <c r="K170" s="40"/>
    </row>
    <row r="171" spans="1:11" ht="15.6" x14ac:dyDescent="0.25">
      <c r="A171" s="80" t="s">
        <v>136</v>
      </c>
      <c r="B171" s="81"/>
      <c r="C171" s="81"/>
      <c r="D171" s="81"/>
      <c r="E171" s="81"/>
      <c r="F171" s="81"/>
      <c r="G171" s="81"/>
      <c r="H171" s="81"/>
      <c r="I171" s="81"/>
      <c r="J171" s="81"/>
      <c r="K171" s="82"/>
    </row>
    <row r="172" spans="1:11" ht="15.75" customHeight="1" x14ac:dyDescent="0.25">
      <c r="A172" s="74" t="s">
        <v>135</v>
      </c>
      <c r="B172" s="75"/>
      <c r="C172" s="20">
        <v>39</v>
      </c>
      <c r="D172" s="39">
        <v>75.7</v>
      </c>
      <c r="E172" s="39">
        <v>75.7</v>
      </c>
      <c r="F172" s="39">
        <v>75.7</v>
      </c>
      <c r="G172" s="39">
        <v>119.5</v>
      </c>
      <c r="H172" s="39">
        <v>119.5</v>
      </c>
      <c r="I172" s="39">
        <v>17.899999999999999</v>
      </c>
      <c r="J172" s="39">
        <v>46.5</v>
      </c>
      <c r="K172" s="39">
        <v>93.3</v>
      </c>
    </row>
    <row r="173" spans="1:11" ht="15.75" customHeight="1" x14ac:dyDescent="0.25">
      <c r="A173" s="74" t="s">
        <v>134</v>
      </c>
      <c r="B173" s="75"/>
      <c r="C173" s="20">
        <v>40</v>
      </c>
      <c r="D173" s="36">
        <v>3038.3</v>
      </c>
      <c r="E173" s="36">
        <f>E31</f>
        <v>2508.3333333333335</v>
      </c>
      <c r="F173" s="36">
        <f>F31+F95</f>
        <v>3769.7</v>
      </c>
      <c r="G173" s="36">
        <f>G31</f>
        <v>2520.0277599999999</v>
      </c>
      <c r="H173" s="36">
        <f>H31</f>
        <v>254.52776</v>
      </c>
      <c r="I173" s="36">
        <f>I31</f>
        <v>471.83333333333337</v>
      </c>
      <c r="J173" s="36">
        <f>J31</f>
        <v>783.66666666666663</v>
      </c>
      <c r="K173" s="36">
        <f>K31</f>
        <v>1010</v>
      </c>
    </row>
    <row r="174" spans="1:11" ht="15.6" x14ac:dyDescent="0.25">
      <c r="A174" s="74" t="s">
        <v>133</v>
      </c>
      <c r="B174" s="75"/>
      <c r="C174" s="21" t="s">
        <v>132</v>
      </c>
      <c r="D174" s="37">
        <v>475.9</v>
      </c>
      <c r="E174" s="37">
        <v>0</v>
      </c>
      <c r="F174" s="37">
        <f>F95</f>
        <v>1257.2</v>
      </c>
      <c r="G174" s="37">
        <v>0</v>
      </c>
      <c r="H174" s="37">
        <v>0</v>
      </c>
      <c r="I174" s="37">
        <v>0</v>
      </c>
      <c r="J174" s="37">
        <v>0</v>
      </c>
      <c r="K174" s="37">
        <v>0</v>
      </c>
    </row>
    <row r="175" spans="1:11" ht="15.75" customHeight="1" x14ac:dyDescent="0.25">
      <c r="A175" s="74" t="s">
        <v>131</v>
      </c>
      <c r="B175" s="75"/>
      <c r="C175" s="20">
        <v>41</v>
      </c>
      <c r="D175" s="36">
        <v>0</v>
      </c>
      <c r="E175" s="36">
        <v>0</v>
      </c>
      <c r="F175" s="36">
        <v>0</v>
      </c>
      <c r="G175" s="36">
        <v>0</v>
      </c>
      <c r="H175" s="36">
        <v>0</v>
      </c>
      <c r="I175" s="36">
        <v>0</v>
      </c>
      <c r="J175" s="36">
        <v>0</v>
      </c>
      <c r="K175" s="36">
        <v>0</v>
      </c>
    </row>
    <row r="176" spans="1:11" ht="15.75" customHeight="1" x14ac:dyDescent="0.25">
      <c r="A176" s="74" t="s">
        <v>130</v>
      </c>
      <c r="B176" s="75"/>
      <c r="C176" s="20">
        <v>42</v>
      </c>
      <c r="D176" s="36">
        <v>0</v>
      </c>
      <c r="E176" s="36">
        <v>0</v>
      </c>
      <c r="F176" s="36">
        <v>0</v>
      </c>
      <c r="G176" s="36">
        <v>0</v>
      </c>
      <c r="H176" s="36">
        <v>0</v>
      </c>
      <c r="I176" s="36">
        <v>0</v>
      </c>
      <c r="J176" s="36">
        <v>0</v>
      </c>
      <c r="K176" s="36">
        <v>0</v>
      </c>
    </row>
    <row r="177" spans="1:11" ht="15.75" customHeight="1" x14ac:dyDescent="0.25">
      <c r="A177" s="74" t="s">
        <v>129</v>
      </c>
      <c r="B177" s="75"/>
      <c r="C177" s="20">
        <v>43</v>
      </c>
      <c r="D177" s="35">
        <f>D173+D175+D176</f>
        <v>3038.3</v>
      </c>
      <c r="E177" s="35">
        <f>E173+E175+E176</f>
        <v>2508.3333333333335</v>
      </c>
      <c r="F177" s="35">
        <f>F173+F175+F176</f>
        <v>3769.7</v>
      </c>
      <c r="G177" s="35">
        <f>G173</f>
        <v>2520.0277599999999</v>
      </c>
      <c r="H177" s="35">
        <f>H173</f>
        <v>254.52776</v>
      </c>
      <c r="I177" s="35">
        <f>I173</f>
        <v>471.83333333333337</v>
      </c>
      <c r="J177" s="35">
        <f>J173</f>
        <v>783.66666666666663</v>
      </c>
      <c r="K177" s="35">
        <f>K173</f>
        <v>1010</v>
      </c>
    </row>
    <row r="178" spans="1:11" ht="15.75" customHeight="1" x14ac:dyDescent="0.25">
      <c r="A178" s="74" t="s">
        <v>128</v>
      </c>
      <c r="B178" s="75"/>
      <c r="C178" s="20">
        <v>44</v>
      </c>
      <c r="D178" s="35">
        <f>D177-D174</f>
        <v>2562.4</v>
      </c>
      <c r="E178" s="35">
        <f>E177-E174</f>
        <v>2508.3333333333335</v>
      </c>
      <c r="F178" s="35">
        <f>F177-F174</f>
        <v>2512.5</v>
      </c>
      <c r="G178" s="36">
        <f>H178+I178+J178+K178</f>
        <v>2520</v>
      </c>
      <c r="H178" s="36">
        <v>254.5</v>
      </c>
      <c r="I178" s="36">
        <v>471.8</v>
      </c>
      <c r="J178" s="36">
        <v>783.7</v>
      </c>
      <c r="K178" s="36">
        <v>1010</v>
      </c>
    </row>
    <row r="179" spans="1:11" ht="15.75" customHeight="1" x14ac:dyDescent="0.25">
      <c r="A179" s="74" t="s">
        <v>127</v>
      </c>
      <c r="B179" s="75"/>
      <c r="C179" s="21" t="s">
        <v>126</v>
      </c>
      <c r="D179" s="38">
        <v>2562.4</v>
      </c>
      <c r="E179" s="37">
        <v>2508.3000000000002</v>
      </c>
      <c r="F179" s="37">
        <v>2512.5</v>
      </c>
      <c r="G179" s="37">
        <f>H179+I179+J179+K179</f>
        <v>2520</v>
      </c>
      <c r="H179" s="37">
        <v>254.5</v>
      </c>
      <c r="I179" s="37">
        <v>471.8</v>
      </c>
      <c r="J179" s="37">
        <v>783.7</v>
      </c>
      <c r="K179" s="37">
        <v>1010</v>
      </c>
    </row>
    <row r="180" spans="1:11" ht="15.75" customHeight="1" x14ac:dyDescent="0.25">
      <c r="A180" s="74" t="s">
        <v>125</v>
      </c>
      <c r="B180" s="75"/>
      <c r="C180" s="21" t="s">
        <v>124</v>
      </c>
      <c r="D180" s="36">
        <v>2300.5</v>
      </c>
      <c r="E180" s="36">
        <f t="shared" ref="E180:K180" si="27">SUM(E181:E182)</f>
        <v>2465.3999999999996</v>
      </c>
      <c r="F180" s="36">
        <f t="shared" si="27"/>
        <v>3725.9</v>
      </c>
      <c r="G180" s="36">
        <f t="shared" si="27"/>
        <v>2474.6388508919999</v>
      </c>
      <c r="H180" s="36">
        <f t="shared" si="27"/>
        <v>356.14685089199997</v>
      </c>
      <c r="I180" s="36">
        <f t="shared" si="27"/>
        <v>443.27</v>
      </c>
      <c r="J180" s="36">
        <f t="shared" si="27"/>
        <v>736.87199999999996</v>
      </c>
      <c r="K180" s="36">
        <f t="shared" si="27"/>
        <v>938.25</v>
      </c>
    </row>
    <row r="181" spans="1:11" ht="15.6" x14ac:dyDescent="0.25">
      <c r="A181" s="74" t="s">
        <v>45</v>
      </c>
      <c r="B181" s="75"/>
      <c r="C181" s="21" t="s">
        <v>123</v>
      </c>
      <c r="D181" s="36">
        <v>0</v>
      </c>
      <c r="E181" s="36">
        <v>0</v>
      </c>
      <c r="F181" s="36">
        <v>0</v>
      </c>
      <c r="G181" s="36">
        <v>0</v>
      </c>
      <c r="H181" s="36">
        <v>0</v>
      </c>
      <c r="I181" s="36">
        <v>0</v>
      </c>
      <c r="J181" s="36">
        <v>0</v>
      </c>
      <c r="K181" s="36">
        <v>0</v>
      </c>
    </row>
    <row r="182" spans="1:11" ht="15.6" x14ac:dyDescent="0.25">
      <c r="A182" s="74" t="s">
        <v>43</v>
      </c>
      <c r="B182" s="75"/>
      <c r="C182" s="21" t="s">
        <v>122</v>
      </c>
      <c r="D182" s="36">
        <v>2300.5</v>
      </c>
      <c r="E182" s="36">
        <f t="shared" ref="E182:K182" si="28">E136</f>
        <v>2465.3999999999996</v>
      </c>
      <c r="F182" s="36">
        <f t="shared" si="28"/>
        <v>3725.9</v>
      </c>
      <c r="G182" s="36">
        <f t="shared" si="28"/>
        <v>2474.6388508919999</v>
      </c>
      <c r="H182" s="36">
        <f t="shared" si="28"/>
        <v>356.14685089199997</v>
      </c>
      <c r="I182" s="36">
        <f t="shared" si="28"/>
        <v>443.27</v>
      </c>
      <c r="J182" s="36">
        <f t="shared" si="28"/>
        <v>736.87199999999996</v>
      </c>
      <c r="K182" s="36">
        <f t="shared" si="28"/>
        <v>938.25</v>
      </c>
    </row>
    <row r="183" spans="1:11" ht="15.75" customHeight="1" x14ac:dyDescent="0.25">
      <c r="A183" s="74" t="s">
        <v>121</v>
      </c>
      <c r="B183" s="75"/>
      <c r="C183" s="20">
        <v>45</v>
      </c>
      <c r="D183" s="36">
        <v>0</v>
      </c>
      <c r="E183" s="36">
        <v>0</v>
      </c>
      <c r="F183" s="36">
        <v>0</v>
      </c>
      <c r="G183" s="36">
        <v>0</v>
      </c>
      <c r="H183" s="36">
        <v>0</v>
      </c>
      <c r="I183" s="36">
        <v>0</v>
      </c>
      <c r="J183" s="36">
        <v>0</v>
      </c>
      <c r="K183" s="36">
        <v>0</v>
      </c>
    </row>
    <row r="184" spans="1:11" ht="15.75" customHeight="1" x14ac:dyDescent="0.25">
      <c r="A184" s="74" t="s">
        <v>120</v>
      </c>
      <c r="B184" s="75"/>
      <c r="C184" s="20">
        <v>46</v>
      </c>
      <c r="D184" s="35">
        <v>337.6</v>
      </c>
      <c r="E184" s="35">
        <v>118.4</v>
      </c>
      <c r="F184" s="35">
        <f>F172+F177-F180</f>
        <v>119.49999999999955</v>
      </c>
      <c r="G184" s="35">
        <v>119.5</v>
      </c>
      <c r="H184" s="35">
        <f>H172+H177-H180</f>
        <v>17.880909108000026</v>
      </c>
      <c r="I184" s="35">
        <f>I172+I177-I180</f>
        <v>46.463333333333367</v>
      </c>
      <c r="J184" s="35">
        <f>J172+J177-J180</f>
        <v>93.294666666666672</v>
      </c>
      <c r="K184" s="35">
        <f>K172+K177-K180</f>
        <v>165.04999999999995</v>
      </c>
    </row>
    <row r="185" spans="1:11" ht="15.75" customHeight="1" x14ac:dyDescent="0.25">
      <c r="A185" s="34"/>
      <c r="B185" s="33"/>
      <c r="C185" s="32"/>
      <c r="D185" s="31"/>
      <c r="E185" s="31"/>
      <c r="F185" s="31"/>
      <c r="G185" s="31"/>
      <c r="H185" s="31"/>
      <c r="I185" s="31"/>
      <c r="J185" s="31"/>
      <c r="K185" s="30"/>
    </row>
    <row r="186" spans="1:11" ht="15.75" customHeight="1" x14ac:dyDescent="0.25">
      <c r="A186" s="80" t="s">
        <v>119</v>
      </c>
      <c r="B186" s="81"/>
      <c r="C186" s="81"/>
      <c r="D186" s="81"/>
      <c r="E186" s="81"/>
      <c r="F186" s="81"/>
      <c r="G186" s="81"/>
      <c r="H186" s="81"/>
      <c r="I186" s="81"/>
      <c r="J186" s="81"/>
      <c r="K186" s="82"/>
    </row>
    <row r="187" spans="1:11" ht="15.75" customHeight="1" x14ac:dyDescent="0.25">
      <c r="A187" s="74" t="s">
        <v>118</v>
      </c>
      <c r="B187" s="75"/>
      <c r="C187" s="27">
        <v>47</v>
      </c>
      <c r="D187" s="24">
        <v>56.7</v>
      </c>
      <c r="E187" s="24">
        <v>73</v>
      </c>
      <c r="F187" s="24">
        <f>F188+F189</f>
        <v>75</v>
      </c>
      <c r="G187" s="24">
        <f>G188+G189</f>
        <v>77.366889999999984</v>
      </c>
      <c r="H187" s="24">
        <v>13.666889999999999</v>
      </c>
      <c r="I187" s="24">
        <f>I188+I189</f>
        <v>16.5</v>
      </c>
      <c r="J187" s="24">
        <f>J188+J189</f>
        <v>21.7</v>
      </c>
      <c r="K187" s="24">
        <f>K188+K189</f>
        <v>25.5</v>
      </c>
    </row>
    <row r="188" spans="1:11" ht="15.75" customHeight="1" x14ac:dyDescent="0.25">
      <c r="A188" s="85" t="s">
        <v>117</v>
      </c>
      <c r="B188" s="86"/>
      <c r="C188" s="29" t="s">
        <v>116</v>
      </c>
      <c r="D188" s="28">
        <v>20</v>
      </c>
      <c r="E188" s="28">
        <v>26</v>
      </c>
      <c r="F188" s="28">
        <v>27</v>
      </c>
      <c r="G188" s="28">
        <f>H188+I188+J188+K188</f>
        <v>16.705289999999998</v>
      </c>
      <c r="H188" s="28">
        <v>1.3052900000000001</v>
      </c>
      <c r="I188" s="28">
        <v>0.7</v>
      </c>
      <c r="J188" s="28">
        <f>J38</f>
        <v>6</v>
      </c>
      <c r="K188" s="28">
        <f>K38</f>
        <v>8.6999999999999993</v>
      </c>
    </row>
    <row r="189" spans="1:11" ht="15.75" customHeight="1" x14ac:dyDescent="0.25">
      <c r="A189" s="85" t="s">
        <v>115</v>
      </c>
      <c r="B189" s="86"/>
      <c r="C189" s="29" t="s">
        <v>114</v>
      </c>
      <c r="D189" s="28">
        <v>36.700000000000003</v>
      </c>
      <c r="E189" s="28">
        <v>47</v>
      </c>
      <c r="F189" s="28">
        <f>F39+F40+F69+F70+1.9</f>
        <v>48</v>
      </c>
      <c r="G189" s="28">
        <f>H189+I189+J189+K189</f>
        <v>60.661599999999993</v>
      </c>
      <c r="H189" s="28">
        <v>12.361599999999999</v>
      </c>
      <c r="I189" s="28">
        <v>15.799999999999999</v>
      </c>
      <c r="J189" s="28">
        <f>J39+J40+J69+J70</f>
        <v>15.7</v>
      </c>
      <c r="K189" s="28">
        <f>K39+K40+K69+K70</f>
        <v>16.8</v>
      </c>
    </row>
    <row r="190" spans="1:11" ht="15" customHeight="1" x14ac:dyDescent="0.3">
      <c r="A190" s="74" t="s">
        <v>113</v>
      </c>
      <c r="B190" s="75"/>
      <c r="C190" s="27">
        <v>48</v>
      </c>
      <c r="D190" s="24">
        <v>1527.1</v>
      </c>
      <c r="E190" s="24">
        <v>1773</v>
      </c>
      <c r="F190" s="24">
        <f>F57+F42</f>
        <v>1779</v>
      </c>
      <c r="G190" s="24">
        <f>G57+G42</f>
        <v>1785.0257300000001</v>
      </c>
      <c r="H190" s="24">
        <v>269.82572999999996</v>
      </c>
      <c r="I190" s="24">
        <f t="shared" ref="I190:K191" si="29">I57+I42</f>
        <v>325.2</v>
      </c>
      <c r="J190" s="24">
        <f t="shared" si="29"/>
        <v>520</v>
      </c>
      <c r="K190" s="18">
        <f t="shared" si="29"/>
        <v>670</v>
      </c>
    </row>
    <row r="191" spans="1:11" ht="15.75" customHeight="1" x14ac:dyDescent="0.3">
      <c r="A191" s="74" t="s">
        <v>112</v>
      </c>
      <c r="B191" s="75"/>
      <c r="C191" s="27">
        <v>49</v>
      </c>
      <c r="D191" s="24">
        <v>348</v>
      </c>
      <c r="E191" s="24">
        <v>398.8</v>
      </c>
      <c r="F191" s="24">
        <f>F58+F43</f>
        <v>398.9</v>
      </c>
      <c r="G191" s="24">
        <f>G58+G43</f>
        <v>399.1639606</v>
      </c>
      <c r="H191" s="24">
        <v>62.4639606</v>
      </c>
      <c r="I191" s="24">
        <f t="shared" si="29"/>
        <v>73.7</v>
      </c>
      <c r="J191" s="24">
        <f t="shared" si="29"/>
        <v>114.4</v>
      </c>
      <c r="K191" s="18">
        <f t="shared" si="29"/>
        <v>148.6</v>
      </c>
    </row>
    <row r="192" spans="1:11" ht="15.6" x14ac:dyDescent="0.3">
      <c r="A192" s="74" t="s">
        <v>111</v>
      </c>
      <c r="B192" s="75"/>
      <c r="C192" s="27">
        <v>50</v>
      </c>
      <c r="D192" s="24">
        <v>23.3</v>
      </c>
      <c r="E192" s="24">
        <v>20.9</v>
      </c>
      <c r="F192" s="24">
        <f>F59+F45</f>
        <v>20.9</v>
      </c>
      <c r="G192" s="24">
        <f>H192+I192+J192+K192</f>
        <v>17.588190000000001</v>
      </c>
      <c r="H192" s="24">
        <v>4.3881899999999998</v>
      </c>
      <c r="I192" s="24">
        <f>I59+I45</f>
        <v>4.2</v>
      </c>
      <c r="J192" s="24">
        <f>J59+J45</f>
        <v>4.5</v>
      </c>
      <c r="K192" s="18">
        <f>K59+K45</f>
        <v>4.5</v>
      </c>
    </row>
    <row r="193" spans="1:11" ht="15.6" x14ac:dyDescent="0.25">
      <c r="A193" s="74" t="s">
        <v>110</v>
      </c>
      <c r="B193" s="75"/>
      <c r="C193" s="27">
        <v>51</v>
      </c>
      <c r="D193" s="24">
        <v>588.79999999999995</v>
      </c>
      <c r="E193" s="24">
        <v>190.4</v>
      </c>
      <c r="F193" s="24">
        <v>1442.5</v>
      </c>
      <c r="G193" s="24">
        <f>H193+I193+J193+K193</f>
        <v>185.5</v>
      </c>
      <c r="H193" s="24">
        <v>28.2</v>
      </c>
      <c r="I193" s="24">
        <v>17.399999999999999</v>
      </c>
      <c r="J193" s="24">
        <v>66</v>
      </c>
      <c r="K193" s="24">
        <v>73.900000000000006</v>
      </c>
    </row>
    <row r="194" spans="1:11" ht="15.75" customHeight="1" x14ac:dyDescent="0.25">
      <c r="A194" s="76" t="s">
        <v>109</v>
      </c>
      <c r="B194" s="77"/>
      <c r="C194" s="20">
        <v>52</v>
      </c>
      <c r="D194" s="25">
        <f t="shared" ref="D194:K194" si="30">SUM(D190:D193)+D187</f>
        <v>2543.8999999999996</v>
      </c>
      <c r="E194" s="25">
        <f t="shared" si="30"/>
        <v>2456.1000000000004</v>
      </c>
      <c r="F194" s="25">
        <f t="shared" si="30"/>
        <v>3716.3</v>
      </c>
      <c r="G194" s="25">
        <f t="shared" si="30"/>
        <v>2464.6447705999999</v>
      </c>
      <c r="H194" s="25">
        <f t="shared" si="30"/>
        <v>378.54477059999999</v>
      </c>
      <c r="I194" s="25">
        <f t="shared" si="30"/>
        <v>436.99999999999994</v>
      </c>
      <c r="J194" s="25">
        <f t="shared" si="30"/>
        <v>726.6</v>
      </c>
      <c r="K194" s="25">
        <f t="shared" si="30"/>
        <v>922.5</v>
      </c>
    </row>
    <row r="195" spans="1:11" ht="15.6" x14ac:dyDescent="0.25">
      <c r="A195" s="80" t="s">
        <v>108</v>
      </c>
      <c r="B195" s="81"/>
      <c r="C195" s="81"/>
      <c r="D195" s="81"/>
      <c r="E195" s="81"/>
      <c r="F195" s="81"/>
      <c r="G195" s="81"/>
      <c r="H195" s="81"/>
      <c r="I195" s="81"/>
      <c r="J195" s="81"/>
      <c r="K195" s="82"/>
    </row>
    <row r="196" spans="1:11" ht="15.75" customHeight="1" x14ac:dyDescent="0.25">
      <c r="A196" s="76" t="s">
        <v>107</v>
      </c>
      <c r="B196" s="77"/>
      <c r="C196" s="20">
        <v>53</v>
      </c>
      <c r="D196" s="25">
        <f t="shared" ref="D196:K196" si="31">SUM(D197:D203)</f>
        <v>8.6</v>
      </c>
      <c r="E196" s="25">
        <f t="shared" si="31"/>
        <v>0</v>
      </c>
      <c r="F196" s="25">
        <f t="shared" si="31"/>
        <v>0</v>
      </c>
      <c r="G196" s="25">
        <f t="shared" si="31"/>
        <v>0</v>
      </c>
      <c r="H196" s="25">
        <f t="shared" si="31"/>
        <v>0</v>
      </c>
      <c r="I196" s="25">
        <f t="shared" si="31"/>
        <v>0</v>
      </c>
      <c r="J196" s="25">
        <f t="shared" si="31"/>
        <v>0</v>
      </c>
      <c r="K196" s="25">
        <f t="shared" si="31"/>
        <v>0</v>
      </c>
    </row>
    <row r="197" spans="1:11" ht="15.6" x14ac:dyDescent="0.25">
      <c r="A197" s="74" t="s">
        <v>106</v>
      </c>
      <c r="B197" s="75"/>
      <c r="C197" s="21" t="s">
        <v>105</v>
      </c>
      <c r="D197" s="24">
        <v>0</v>
      </c>
      <c r="E197" s="24">
        <v>0</v>
      </c>
      <c r="F197" s="24">
        <v>0</v>
      </c>
      <c r="G197" s="24">
        <v>0</v>
      </c>
      <c r="H197" s="24">
        <v>0</v>
      </c>
      <c r="I197" s="24">
        <v>0</v>
      </c>
      <c r="J197" s="24">
        <v>0</v>
      </c>
      <c r="K197" s="24">
        <v>0</v>
      </c>
    </row>
    <row r="198" spans="1:11" ht="15.75" customHeight="1" x14ac:dyDescent="0.25">
      <c r="A198" s="74" t="s">
        <v>104</v>
      </c>
      <c r="B198" s="75"/>
      <c r="C198" s="21" t="s">
        <v>103</v>
      </c>
      <c r="D198" s="24">
        <v>0</v>
      </c>
      <c r="E198" s="24">
        <v>0</v>
      </c>
      <c r="F198" s="24">
        <v>0</v>
      </c>
      <c r="G198" s="24">
        <v>0</v>
      </c>
      <c r="H198" s="24">
        <v>0</v>
      </c>
      <c r="I198" s="24">
        <v>0</v>
      </c>
      <c r="J198" s="24">
        <v>0</v>
      </c>
      <c r="K198" s="24">
        <v>0</v>
      </c>
    </row>
    <row r="199" spans="1:11" ht="15.75" customHeight="1" x14ac:dyDescent="0.25">
      <c r="A199" s="74" t="s">
        <v>102</v>
      </c>
      <c r="B199" s="75"/>
      <c r="C199" s="21" t="s">
        <v>101</v>
      </c>
      <c r="D199" s="24">
        <v>8.6</v>
      </c>
      <c r="E199" s="24">
        <v>0</v>
      </c>
      <c r="F199" s="24">
        <v>0</v>
      </c>
      <c r="G199" s="24">
        <v>0</v>
      </c>
      <c r="H199" s="24">
        <v>0</v>
      </c>
      <c r="I199" s="24">
        <v>0</v>
      </c>
      <c r="J199" s="24">
        <v>0</v>
      </c>
      <c r="K199" s="24">
        <v>0</v>
      </c>
    </row>
    <row r="200" spans="1:11" ht="15.75" customHeight="1" x14ac:dyDescent="0.25">
      <c r="A200" s="74" t="s">
        <v>100</v>
      </c>
      <c r="B200" s="75"/>
      <c r="C200" s="21" t="s">
        <v>99</v>
      </c>
      <c r="D200" s="24">
        <v>0</v>
      </c>
      <c r="E200" s="24">
        <v>0</v>
      </c>
      <c r="F200" s="24">
        <v>0</v>
      </c>
      <c r="G200" s="24">
        <v>0</v>
      </c>
      <c r="H200" s="24">
        <v>0</v>
      </c>
      <c r="I200" s="24">
        <v>0</v>
      </c>
      <c r="J200" s="24">
        <v>0</v>
      </c>
      <c r="K200" s="24">
        <v>0</v>
      </c>
    </row>
    <row r="201" spans="1:11" ht="15.75" customHeight="1" x14ac:dyDescent="0.25">
      <c r="A201" s="74" t="s">
        <v>98</v>
      </c>
      <c r="B201" s="75"/>
      <c r="C201" s="21" t="s">
        <v>97</v>
      </c>
      <c r="D201" s="24">
        <v>0</v>
      </c>
      <c r="E201" s="24">
        <v>0</v>
      </c>
      <c r="F201" s="24">
        <v>0</v>
      </c>
      <c r="G201" s="24">
        <v>0</v>
      </c>
      <c r="H201" s="24">
        <v>0</v>
      </c>
      <c r="I201" s="24">
        <v>0</v>
      </c>
      <c r="J201" s="24">
        <v>0</v>
      </c>
      <c r="K201" s="24">
        <v>0</v>
      </c>
    </row>
    <row r="202" spans="1:11" ht="15.75" customHeight="1" x14ac:dyDescent="0.25">
      <c r="A202" s="74" t="s">
        <v>96</v>
      </c>
      <c r="B202" s="75"/>
      <c r="C202" s="21" t="s">
        <v>95</v>
      </c>
      <c r="D202" s="24">
        <v>0</v>
      </c>
      <c r="E202" s="24">
        <v>0</v>
      </c>
      <c r="F202" s="24">
        <v>0</v>
      </c>
      <c r="G202" s="24">
        <v>0</v>
      </c>
      <c r="H202" s="24">
        <v>0</v>
      </c>
      <c r="I202" s="24">
        <v>0</v>
      </c>
      <c r="J202" s="24">
        <v>0</v>
      </c>
      <c r="K202" s="24">
        <v>0</v>
      </c>
    </row>
    <row r="203" spans="1:11" ht="24.75" customHeight="1" x14ac:dyDescent="0.25">
      <c r="A203" s="74" t="s">
        <v>94</v>
      </c>
      <c r="B203" s="75"/>
      <c r="C203" s="21" t="s">
        <v>93</v>
      </c>
      <c r="D203" s="24">
        <v>0</v>
      </c>
      <c r="E203" s="24">
        <v>0</v>
      </c>
      <c r="F203" s="24">
        <v>0</v>
      </c>
      <c r="G203" s="24">
        <v>0</v>
      </c>
      <c r="H203" s="24">
        <v>0</v>
      </c>
      <c r="I203" s="24">
        <v>0</v>
      </c>
      <c r="J203" s="24">
        <v>0</v>
      </c>
      <c r="K203" s="24">
        <v>0</v>
      </c>
    </row>
    <row r="204" spans="1:11" ht="15.75" customHeight="1" x14ac:dyDescent="0.25">
      <c r="A204" s="76" t="s">
        <v>92</v>
      </c>
      <c r="B204" s="77"/>
      <c r="C204" s="20">
        <v>54</v>
      </c>
      <c r="D204" s="25">
        <f t="shared" ref="D204:K204" si="32">SUM(D205:D208)</f>
        <v>8.6</v>
      </c>
      <c r="E204" s="25">
        <f t="shared" si="32"/>
        <v>0</v>
      </c>
      <c r="F204" s="25">
        <f t="shared" si="32"/>
        <v>0</v>
      </c>
      <c r="G204" s="25">
        <f t="shared" si="32"/>
        <v>0</v>
      </c>
      <c r="H204" s="25">
        <f t="shared" si="32"/>
        <v>0</v>
      </c>
      <c r="I204" s="25">
        <f t="shared" si="32"/>
        <v>0</v>
      </c>
      <c r="J204" s="25">
        <f t="shared" si="32"/>
        <v>0</v>
      </c>
      <c r="K204" s="25">
        <f t="shared" si="32"/>
        <v>0</v>
      </c>
    </row>
    <row r="205" spans="1:11" ht="15.6" x14ac:dyDescent="0.25">
      <c r="A205" s="74" t="s">
        <v>91</v>
      </c>
      <c r="B205" s="75"/>
      <c r="C205" s="21" t="s">
        <v>90</v>
      </c>
      <c r="D205" s="24">
        <v>0</v>
      </c>
      <c r="E205" s="24">
        <v>0</v>
      </c>
      <c r="F205" s="24">
        <v>0</v>
      </c>
      <c r="G205" s="24">
        <v>0</v>
      </c>
      <c r="H205" s="24">
        <v>0</v>
      </c>
      <c r="I205" s="24">
        <v>0</v>
      </c>
      <c r="J205" s="24">
        <v>0</v>
      </c>
      <c r="K205" s="24">
        <v>0</v>
      </c>
    </row>
    <row r="206" spans="1:11" ht="15.6" x14ac:dyDescent="0.25">
      <c r="A206" s="74" t="s">
        <v>89</v>
      </c>
      <c r="B206" s="75"/>
      <c r="C206" s="21" t="s">
        <v>88</v>
      </c>
      <c r="D206" s="24">
        <v>0</v>
      </c>
      <c r="E206" s="24">
        <v>0</v>
      </c>
      <c r="F206" s="24">
        <v>0</v>
      </c>
      <c r="G206" s="24">
        <v>0</v>
      </c>
      <c r="H206" s="24">
        <v>0</v>
      </c>
      <c r="I206" s="24">
        <v>0</v>
      </c>
      <c r="J206" s="24">
        <v>0</v>
      </c>
      <c r="K206" s="24">
        <v>0</v>
      </c>
    </row>
    <row r="207" spans="1:11" ht="15.6" x14ac:dyDescent="0.25">
      <c r="A207" s="74" t="s">
        <v>87</v>
      </c>
      <c r="B207" s="75"/>
      <c r="C207" s="21" t="s">
        <v>86</v>
      </c>
      <c r="D207" s="24">
        <v>8.6</v>
      </c>
      <c r="E207" s="24">
        <v>0</v>
      </c>
      <c r="F207" s="24">
        <v>0</v>
      </c>
      <c r="G207" s="24">
        <v>0</v>
      </c>
      <c r="H207" s="24">
        <v>0</v>
      </c>
      <c r="I207" s="24">
        <v>0</v>
      </c>
      <c r="J207" s="24">
        <v>0</v>
      </c>
      <c r="K207" s="24">
        <v>0</v>
      </c>
    </row>
    <row r="208" spans="1:11" ht="15.6" x14ac:dyDescent="0.25">
      <c r="A208" s="74" t="s">
        <v>85</v>
      </c>
      <c r="B208" s="75"/>
      <c r="C208" s="21" t="s">
        <v>84</v>
      </c>
      <c r="D208" s="24">
        <v>0</v>
      </c>
      <c r="E208" s="24">
        <v>0</v>
      </c>
      <c r="F208" s="24">
        <v>0</v>
      </c>
      <c r="G208" s="24">
        <v>0</v>
      </c>
      <c r="H208" s="24">
        <v>0</v>
      </c>
      <c r="I208" s="24">
        <v>0</v>
      </c>
      <c r="J208" s="24">
        <v>0</v>
      </c>
      <c r="K208" s="24">
        <v>0</v>
      </c>
    </row>
    <row r="209" spans="1:11" ht="15.75" customHeight="1" x14ac:dyDescent="0.25">
      <c r="A209" s="80" t="s">
        <v>83</v>
      </c>
      <c r="B209" s="81"/>
      <c r="C209" s="81"/>
      <c r="D209" s="81"/>
      <c r="E209" s="81"/>
      <c r="F209" s="81"/>
      <c r="G209" s="81"/>
      <c r="H209" s="81"/>
      <c r="I209" s="81"/>
      <c r="J209" s="81"/>
      <c r="K209" s="82"/>
    </row>
    <row r="210" spans="1:11" ht="15.75" customHeight="1" x14ac:dyDescent="0.3">
      <c r="A210" s="76" t="s">
        <v>82</v>
      </c>
      <c r="B210" s="77"/>
      <c r="C210" s="20">
        <v>55</v>
      </c>
      <c r="D210" s="25">
        <v>90619.5</v>
      </c>
      <c r="E210" s="25">
        <v>96959.5</v>
      </c>
      <c r="F210" s="25">
        <v>90420.5</v>
      </c>
      <c r="G210" s="25">
        <v>90420.5</v>
      </c>
      <c r="H210" s="25"/>
      <c r="I210" s="25"/>
      <c r="J210" s="25"/>
      <c r="K210" s="19"/>
    </row>
    <row r="211" spans="1:11" ht="15.6" x14ac:dyDescent="0.3">
      <c r="A211" s="76" t="s">
        <v>81</v>
      </c>
      <c r="B211" s="77"/>
      <c r="C211" s="20">
        <v>56</v>
      </c>
      <c r="D211" s="25">
        <v>28704.9</v>
      </c>
      <c r="E211" s="25">
        <v>28713.1</v>
      </c>
      <c r="F211" s="25">
        <v>28696.7</v>
      </c>
      <c r="G211" s="25">
        <v>28696.7</v>
      </c>
      <c r="H211" s="25"/>
      <c r="I211" s="25"/>
      <c r="J211" s="25"/>
      <c r="K211" s="19"/>
    </row>
    <row r="212" spans="1:11" ht="15.6" x14ac:dyDescent="0.3">
      <c r="A212" s="74" t="s">
        <v>80</v>
      </c>
      <c r="B212" s="75"/>
      <c r="C212" s="21" t="s">
        <v>79</v>
      </c>
      <c r="D212" s="24">
        <v>29196.2</v>
      </c>
      <c r="E212" s="24">
        <v>29189.1</v>
      </c>
      <c r="F212" s="24">
        <v>29193</v>
      </c>
      <c r="G212" s="24">
        <v>29193</v>
      </c>
      <c r="H212" s="24"/>
      <c r="I212" s="24"/>
      <c r="J212" s="24"/>
      <c r="K212" s="18"/>
    </row>
    <row r="213" spans="1:11" ht="15.6" x14ac:dyDescent="0.3">
      <c r="A213" s="74" t="s">
        <v>78</v>
      </c>
      <c r="B213" s="75"/>
      <c r="C213" s="21" t="s">
        <v>77</v>
      </c>
      <c r="D213" s="24">
        <v>491.3</v>
      </c>
      <c r="E213" s="24">
        <v>480.1</v>
      </c>
      <c r="F213" s="24">
        <v>496.3</v>
      </c>
      <c r="G213" s="24">
        <v>496.3</v>
      </c>
      <c r="H213" s="24"/>
      <c r="I213" s="24"/>
      <c r="J213" s="24"/>
      <c r="K213" s="18"/>
    </row>
    <row r="214" spans="1:11" ht="15.6" x14ac:dyDescent="0.3">
      <c r="A214" s="74" t="s">
        <v>76</v>
      </c>
      <c r="B214" s="75"/>
      <c r="C214" s="21" t="s">
        <v>75</v>
      </c>
      <c r="D214" s="24">
        <v>28704.9</v>
      </c>
      <c r="E214" s="24">
        <v>28709</v>
      </c>
      <c r="F214" s="24">
        <v>28696.7</v>
      </c>
      <c r="G214" s="24">
        <v>28696.7</v>
      </c>
      <c r="H214" s="24"/>
      <c r="I214" s="24"/>
      <c r="J214" s="24"/>
      <c r="K214" s="18"/>
    </row>
    <row r="215" spans="1:11" ht="15.75" customHeight="1" x14ac:dyDescent="0.3">
      <c r="A215" s="74" t="s">
        <v>74</v>
      </c>
      <c r="B215" s="75"/>
      <c r="C215" s="21" t="s">
        <v>73</v>
      </c>
      <c r="D215" s="24">
        <v>0</v>
      </c>
      <c r="E215" s="24">
        <v>0</v>
      </c>
      <c r="F215" s="24">
        <v>0</v>
      </c>
      <c r="G215" s="24">
        <v>0</v>
      </c>
      <c r="H215" s="24"/>
      <c r="I215" s="24"/>
      <c r="J215" s="24"/>
      <c r="K215" s="18"/>
    </row>
    <row r="216" spans="1:11" ht="15.75" customHeight="1" x14ac:dyDescent="0.3">
      <c r="A216" s="74" t="s">
        <v>72</v>
      </c>
      <c r="B216" s="75"/>
      <c r="C216" s="21" t="s">
        <v>71</v>
      </c>
      <c r="D216" s="24">
        <v>0</v>
      </c>
      <c r="E216" s="24">
        <v>0</v>
      </c>
      <c r="F216" s="24">
        <v>0</v>
      </c>
      <c r="G216" s="24">
        <v>0</v>
      </c>
      <c r="H216" s="24"/>
      <c r="I216" s="24"/>
      <c r="J216" s="24"/>
      <c r="K216" s="18"/>
    </row>
    <row r="217" spans="1:11" ht="15.6" x14ac:dyDescent="0.3">
      <c r="A217" s="74" t="s">
        <v>70</v>
      </c>
      <c r="B217" s="75"/>
      <c r="C217" s="21" t="s">
        <v>69</v>
      </c>
      <c r="D217" s="24">
        <v>0</v>
      </c>
      <c r="E217" s="24">
        <v>0</v>
      </c>
      <c r="F217" s="24">
        <v>0</v>
      </c>
      <c r="G217" s="24">
        <v>0</v>
      </c>
      <c r="H217" s="24"/>
      <c r="I217" s="24"/>
      <c r="J217" s="24"/>
      <c r="K217" s="18"/>
    </row>
    <row r="218" spans="1:11" ht="15.75" customHeight="1" x14ac:dyDescent="0.3">
      <c r="A218" s="76" t="s">
        <v>68</v>
      </c>
      <c r="B218" s="77"/>
      <c r="C218" s="21">
        <v>57</v>
      </c>
      <c r="D218" s="25">
        <v>553.6</v>
      </c>
      <c r="E218" s="25">
        <v>394.4</v>
      </c>
      <c r="F218" s="25">
        <v>329.1</v>
      </c>
      <c r="G218" s="25">
        <v>329.1</v>
      </c>
      <c r="H218" s="25"/>
      <c r="I218" s="25"/>
      <c r="J218" s="25"/>
      <c r="K218" s="19"/>
    </row>
    <row r="219" spans="1:11" ht="15.6" x14ac:dyDescent="0.3">
      <c r="A219" s="74" t="s">
        <v>67</v>
      </c>
      <c r="B219" s="75"/>
      <c r="C219" s="21" t="s">
        <v>66</v>
      </c>
      <c r="D219" s="24">
        <v>337.6</v>
      </c>
      <c r="E219" s="24">
        <v>53</v>
      </c>
      <c r="F219" s="24">
        <v>20</v>
      </c>
      <c r="G219" s="24">
        <v>20</v>
      </c>
      <c r="H219" s="24"/>
      <c r="I219" s="24"/>
      <c r="J219" s="24"/>
      <c r="K219" s="18"/>
    </row>
    <row r="220" spans="1:11" ht="15.6" x14ac:dyDescent="0.3">
      <c r="A220" s="76" t="s">
        <v>65</v>
      </c>
      <c r="B220" s="77"/>
      <c r="C220" s="26">
        <v>58</v>
      </c>
      <c r="D220" s="25">
        <v>91173.1</v>
      </c>
      <c r="E220" s="25">
        <v>97288.6</v>
      </c>
      <c r="F220" s="25">
        <v>90650.2</v>
      </c>
      <c r="G220" s="25">
        <v>90650.2</v>
      </c>
      <c r="H220" s="25"/>
      <c r="I220" s="25"/>
      <c r="J220" s="25"/>
      <c r="K220" s="19"/>
    </row>
    <row r="221" spans="1:11" ht="15.6" x14ac:dyDescent="0.3">
      <c r="A221" s="76" t="s">
        <v>64</v>
      </c>
      <c r="B221" s="77"/>
      <c r="C221" s="26">
        <v>59</v>
      </c>
      <c r="D221" s="25">
        <v>90846.6</v>
      </c>
      <c r="E221" s="25">
        <v>97099.7</v>
      </c>
      <c r="F221" s="25">
        <v>90556.6</v>
      </c>
      <c r="G221" s="25">
        <v>90556.6</v>
      </c>
      <c r="H221" s="25"/>
      <c r="I221" s="25"/>
      <c r="J221" s="25"/>
      <c r="K221" s="19"/>
    </row>
    <row r="222" spans="1:11" ht="15.75" customHeight="1" x14ac:dyDescent="0.3">
      <c r="A222" s="76" t="s">
        <v>63</v>
      </c>
      <c r="B222" s="77"/>
      <c r="C222" s="26">
        <v>60</v>
      </c>
      <c r="D222" s="25">
        <v>326.5</v>
      </c>
      <c r="E222" s="25">
        <v>200</v>
      </c>
      <c r="F222" s="25">
        <v>93.6</v>
      </c>
      <c r="G222" s="25">
        <v>93.6</v>
      </c>
      <c r="H222" s="25"/>
      <c r="I222" s="25"/>
      <c r="J222" s="25"/>
      <c r="K222" s="19"/>
    </row>
    <row r="223" spans="1:11" ht="15.75" customHeight="1" x14ac:dyDescent="0.3">
      <c r="A223" s="76" t="s">
        <v>62</v>
      </c>
      <c r="B223" s="77"/>
      <c r="C223" s="26">
        <v>61</v>
      </c>
      <c r="D223" s="25"/>
      <c r="E223" s="25"/>
      <c r="F223" s="25"/>
      <c r="G223" s="25"/>
      <c r="H223" s="25"/>
      <c r="I223" s="25"/>
      <c r="J223" s="25"/>
      <c r="K223" s="19"/>
    </row>
    <row r="224" spans="1:11" ht="15.6" x14ac:dyDescent="0.25">
      <c r="A224" s="80" t="s">
        <v>61</v>
      </c>
      <c r="B224" s="81"/>
      <c r="C224" s="81"/>
      <c r="D224" s="81"/>
      <c r="E224" s="81"/>
      <c r="F224" s="81"/>
      <c r="G224" s="81"/>
      <c r="H224" s="81"/>
      <c r="I224" s="81"/>
      <c r="J224" s="81"/>
      <c r="K224" s="82"/>
    </row>
    <row r="225" spans="1:11" ht="15.75" customHeight="1" x14ac:dyDescent="0.25">
      <c r="A225" s="76" t="s">
        <v>60</v>
      </c>
      <c r="B225" s="77"/>
      <c r="C225" s="20">
        <v>62</v>
      </c>
      <c r="D225" s="25">
        <f t="shared" ref="D225:K225" si="33">SUM(D226:D228)</f>
        <v>0</v>
      </c>
      <c r="E225" s="25">
        <f t="shared" si="33"/>
        <v>0</v>
      </c>
      <c r="F225" s="25">
        <f t="shared" si="33"/>
        <v>0</v>
      </c>
      <c r="G225" s="25">
        <f t="shared" si="33"/>
        <v>0</v>
      </c>
      <c r="H225" s="25">
        <f t="shared" si="33"/>
        <v>0</v>
      </c>
      <c r="I225" s="25">
        <f t="shared" si="33"/>
        <v>0</v>
      </c>
      <c r="J225" s="25">
        <f t="shared" si="33"/>
        <v>0</v>
      </c>
      <c r="K225" s="25">
        <f t="shared" si="33"/>
        <v>0</v>
      </c>
    </row>
    <row r="226" spans="1:11" ht="15.6" x14ac:dyDescent="0.3">
      <c r="A226" s="74" t="s">
        <v>40</v>
      </c>
      <c r="B226" s="75"/>
      <c r="C226" s="21" t="s">
        <v>59</v>
      </c>
      <c r="D226" s="24">
        <v>0</v>
      </c>
      <c r="E226" s="24">
        <v>0</v>
      </c>
      <c r="F226" s="24">
        <v>0</v>
      </c>
      <c r="G226" s="24">
        <v>0</v>
      </c>
      <c r="H226" s="24">
        <v>0</v>
      </c>
      <c r="I226" s="24">
        <v>0</v>
      </c>
      <c r="J226" s="24">
        <v>0</v>
      </c>
      <c r="K226" s="18">
        <v>0</v>
      </c>
    </row>
    <row r="227" spans="1:11" ht="15.75" customHeight="1" x14ac:dyDescent="0.3">
      <c r="A227" s="74" t="s">
        <v>38</v>
      </c>
      <c r="B227" s="75"/>
      <c r="C227" s="21" t="s">
        <v>58</v>
      </c>
      <c r="D227" s="24">
        <v>0</v>
      </c>
      <c r="E227" s="24">
        <v>0</v>
      </c>
      <c r="F227" s="24">
        <v>0</v>
      </c>
      <c r="G227" s="24">
        <v>0</v>
      </c>
      <c r="H227" s="24">
        <v>0</v>
      </c>
      <c r="I227" s="24">
        <v>0</v>
      </c>
      <c r="J227" s="24">
        <v>0</v>
      </c>
      <c r="K227" s="18">
        <v>0</v>
      </c>
    </row>
    <row r="228" spans="1:11" ht="15.6" x14ac:dyDescent="0.3">
      <c r="A228" s="74" t="s">
        <v>36</v>
      </c>
      <c r="B228" s="75"/>
      <c r="C228" s="21" t="s">
        <v>57</v>
      </c>
      <c r="D228" s="24">
        <v>0</v>
      </c>
      <c r="E228" s="24">
        <v>0</v>
      </c>
      <c r="F228" s="24">
        <v>0</v>
      </c>
      <c r="G228" s="24">
        <v>0</v>
      </c>
      <c r="H228" s="24">
        <v>0</v>
      </c>
      <c r="I228" s="24">
        <v>0</v>
      </c>
      <c r="J228" s="24">
        <v>0</v>
      </c>
      <c r="K228" s="18">
        <v>0</v>
      </c>
    </row>
    <row r="229" spans="1:11" ht="15.75" customHeight="1" x14ac:dyDescent="0.25">
      <c r="A229" s="76" t="s">
        <v>56</v>
      </c>
      <c r="B229" s="77"/>
      <c r="C229" s="20">
        <v>63</v>
      </c>
      <c r="D229" s="25">
        <v>0</v>
      </c>
      <c r="E229" s="25">
        <f t="shared" ref="E229:K229" si="34">E230+E233+E236</f>
        <v>0</v>
      </c>
      <c r="F229" s="25">
        <f t="shared" si="34"/>
        <v>0</v>
      </c>
      <c r="G229" s="25">
        <f t="shared" si="34"/>
        <v>0</v>
      </c>
      <c r="H229" s="25">
        <f t="shared" si="34"/>
        <v>0</v>
      </c>
      <c r="I229" s="25">
        <f t="shared" si="34"/>
        <v>0</v>
      </c>
      <c r="J229" s="25">
        <f t="shared" si="34"/>
        <v>0</v>
      </c>
      <c r="K229" s="25">
        <f t="shared" si="34"/>
        <v>0</v>
      </c>
    </row>
    <row r="230" spans="1:11" ht="15.75" customHeight="1" x14ac:dyDescent="0.25">
      <c r="A230" s="83" t="s">
        <v>55</v>
      </c>
      <c r="B230" s="84"/>
      <c r="C230" s="23" t="s">
        <v>54</v>
      </c>
      <c r="D230" s="22">
        <f t="shared" ref="D230:K230" si="35">SUM(D231:D232)</f>
        <v>0</v>
      </c>
      <c r="E230" s="22">
        <f t="shared" si="35"/>
        <v>0</v>
      </c>
      <c r="F230" s="22">
        <f t="shared" si="35"/>
        <v>0</v>
      </c>
      <c r="G230" s="22">
        <f t="shared" si="35"/>
        <v>0</v>
      </c>
      <c r="H230" s="22">
        <f t="shared" si="35"/>
        <v>0</v>
      </c>
      <c r="I230" s="22">
        <f t="shared" si="35"/>
        <v>0</v>
      </c>
      <c r="J230" s="22">
        <f t="shared" si="35"/>
        <v>0</v>
      </c>
      <c r="K230" s="22">
        <f t="shared" si="35"/>
        <v>0</v>
      </c>
    </row>
    <row r="231" spans="1:11" ht="15.6" x14ac:dyDescent="0.3">
      <c r="A231" s="74" t="s">
        <v>45</v>
      </c>
      <c r="B231" s="75"/>
      <c r="C231" s="21" t="s">
        <v>53</v>
      </c>
      <c r="D231" s="24">
        <v>0</v>
      </c>
      <c r="E231" s="24">
        <v>0</v>
      </c>
      <c r="F231" s="24">
        <v>0</v>
      </c>
      <c r="G231" s="24">
        <v>0</v>
      </c>
      <c r="H231" s="24">
        <v>0</v>
      </c>
      <c r="I231" s="24">
        <v>0</v>
      </c>
      <c r="J231" s="24">
        <v>0</v>
      </c>
      <c r="K231" s="18">
        <v>0</v>
      </c>
    </row>
    <row r="232" spans="1:11" ht="15.6" x14ac:dyDescent="0.3">
      <c r="A232" s="74" t="s">
        <v>43</v>
      </c>
      <c r="B232" s="75"/>
      <c r="C232" s="21" t="s">
        <v>52</v>
      </c>
      <c r="D232" s="24">
        <v>0</v>
      </c>
      <c r="E232" s="24">
        <v>0</v>
      </c>
      <c r="F232" s="24">
        <v>0</v>
      </c>
      <c r="G232" s="24">
        <v>0</v>
      </c>
      <c r="H232" s="24">
        <v>0</v>
      </c>
      <c r="I232" s="24">
        <v>0</v>
      </c>
      <c r="J232" s="24">
        <v>0</v>
      </c>
      <c r="K232" s="18">
        <v>0</v>
      </c>
    </row>
    <row r="233" spans="1:11" ht="15.75" customHeight="1" x14ac:dyDescent="0.25">
      <c r="A233" s="83" t="s">
        <v>51</v>
      </c>
      <c r="B233" s="84"/>
      <c r="C233" s="23" t="s">
        <v>50</v>
      </c>
      <c r="D233" s="22">
        <f t="shared" ref="D233:K233" si="36">SUM(D234:D235)</f>
        <v>0</v>
      </c>
      <c r="E233" s="22">
        <f t="shared" si="36"/>
        <v>0</v>
      </c>
      <c r="F233" s="22">
        <f t="shared" si="36"/>
        <v>0</v>
      </c>
      <c r="G233" s="22">
        <f t="shared" si="36"/>
        <v>0</v>
      </c>
      <c r="H233" s="22">
        <f t="shared" si="36"/>
        <v>0</v>
      </c>
      <c r="I233" s="22">
        <f t="shared" si="36"/>
        <v>0</v>
      </c>
      <c r="J233" s="22">
        <f t="shared" si="36"/>
        <v>0</v>
      </c>
      <c r="K233" s="22">
        <f t="shared" si="36"/>
        <v>0</v>
      </c>
    </row>
    <row r="234" spans="1:11" ht="15.6" x14ac:dyDescent="0.3">
      <c r="A234" s="74" t="s">
        <v>45</v>
      </c>
      <c r="B234" s="75"/>
      <c r="C234" s="21" t="s">
        <v>49</v>
      </c>
      <c r="D234" s="24">
        <v>0</v>
      </c>
      <c r="E234" s="24">
        <v>0</v>
      </c>
      <c r="F234" s="24">
        <v>0</v>
      </c>
      <c r="G234" s="24">
        <v>0</v>
      </c>
      <c r="H234" s="24">
        <v>0</v>
      </c>
      <c r="I234" s="24">
        <v>0</v>
      </c>
      <c r="J234" s="24">
        <v>0</v>
      </c>
      <c r="K234" s="18">
        <v>0</v>
      </c>
    </row>
    <row r="235" spans="1:11" ht="15.6" x14ac:dyDescent="0.3">
      <c r="A235" s="74" t="s">
        <v>43</v>
      </c>
      <c r="B235" s="75"/>
      <c r="C235" s="21" t="s">
        <v>48</v>
      </c>
      <c r="D235" s="24">
        <v>0</v>
      </c>
      <c r="E235" s="24">
        <v>0</v>
      </c>
      <c r="F235" s="24">
        <v>0</v>
      </c>
      <c r="G235" s="24">
        <v>0</v>
      </c>
      <c r="H235" s="24">
        <v>0</v>
      </c>
      <c r="I235" s="18">
        <v>0</v>
      </c>
      <c r="J235" s="18">
        <v>0</v>
      </c>
      <c r="K235" s="18">
        <v>0</v>
      </c>
    </row>
    <row r="236" spans="1:11" ht="15.75" customHeight="1" x14ac:dyDescent="0.25">
      <c r="A236" s="83" t="s">
        <v>47</v>
      </c>
      <c r="B236" s="84"/>
      <c r="C236" s="23" t="s">
        <v>46</v>
      </c>
      <c r="D236" s="22">
        <v>0</v>
      </c>
      <c r="E236" s="22">
        <f t="shared" ref="E236:K236" si="37">SUM(E237:E238)</f>
        <v>0</v>
      </c>
      <c r="F236" s="22">
        <f t="shared" si="37"/>
        <v>0</v>
      </c>
      <c r="G236" s="22">
        <f t="shared" si="37"/>
        <v>0</v>
      </c>
      <c r="H236" s="22">
        <f t="shared" si="37"/>
        <v>0</v>
      </c>
      <c r="I236" s="22">
        <f t="shared" si="37"/>
        <v>0</v>
      </c>
      <c r="J236" s="22">
        <f t="shared" si="37"/>
        <v>0</v>
      </c>
      <c r="K236" s="22">
        <f t="shared" si="37"/>
        <v>0</v>
      </c>
    </row>
    <row r="237" spans="1:11" ht="15.6" x14ac:dyDescent="0.3">
      <c r="A237" s="74" t="s">
        <v>45</v>
      </c>
      <c r="B237" s="75"/>
      <c r="C237" s="21" t="s">
        <v>44</v>
      </c>
      <c r="D237" s="18">
        <v>0</v>
      </c>
      <c r="E237" s="18">
        <v>0</v>
      </c>
      <c r="F237" s="18">
        <v>0</v>
      </c>
      <c r="G237" s="18">
        <v>0</v>
      </c>
      <c r="H237" s="18">
        <v>0</v>
      </c>
      <c r="I237" s="18">
        <v>0</v>
      </c>
      <c r="J237" s="18">
        <v>0</v>
      </c>
      <c r="K237" s="18">
        <v>0</v>
      </c>
    </row>
    <row r="238" spans="1:11" ht="15.6" x14ac:dyDescent="0.3">
      <c r="A238" s="74" t="s">
        <v>43</v>
      </c>
      <c r="B238" s="75"/>
      <c r="C238" s="21" t="s">
        <v>42</v>
      </c>
      <c r="D238" s="18">
        <v>0</v>
      </c>
      <c r="E238" s="18">
        <v>0</v>
      </c>
      <c r="F238" s="18">
        <v>0</v>
      </c>
      <c r="G238" s="18">
        <v>0</v>
      </c>
      <c r="H238" s="18">
        <v>0</v>
      </c>
      <c r="I238" s="18">
        <v>0</v>
      </c>
      <c r="J238" s="18">
        <v>0</v>
      </c>
      <c r="K238" s="18">
        <v>0</v>
      </c>
    </row>
    <row r="239" spans="1:11" ht="15.75" customHeight="1" x14ac:dyDescent="0.3">
      <c r="A239" s="76" t="s">
        <v>41</v>
      </c>
      <c r="B239" s="77"/>
      <c r="C239" s="20">
        <v>64</v>
      </c>
      <c r="D239" s="19">
        <f t="shared" ref="D239:K239" si="38">SUM(D240:D242)</f>
        <v>0</v>
      </c>
      <c r="E239" s="19">
        <f t="shared" si="38"/>
        <v>0</v>
      </c>
      <c r="F239" s="19">
        <f t="shared" si="38"/>
        <v>0</v>
      </c>
      <c r="G239" s="19">
        <f t="shared" si="38"/>
        <v>0</v>
      </c>
      <c r="H239" s="19">
        <f t="shared" si="38"/>
        <v>0</v>
      </c>
      <c r="I239" s="19">
        <f t="shared" si="38"/>
        <v>0</v>
      </c>
      <c r="J239" s="19">
        <f t="shared" si="38"/>
        <v>0</v>
      </c>
      <c r="K239" s="19">
        <f t="shared" si="38"/>
        <v>0</v>
      </c>
    </row>
    <row r="240" spans="1:11" ht="15.6" x14ac:dyDescent="0.3">
      <c r="A240" s="74" t="s">
        <v>40</v>
      </c>
      <c r="B240" s="75"/>
      <c r="C240" s="21" t="s">
        <v>39</v>
      </c>
      <c r="D240" s="18">
        <v>0</v>
      </c>
      <c r="E240" s="18">
        <v>0</v>
      </c>
      <c r="F240" s="18">
        <v>0</v>
      </c>
      <c r="G240" s="18">
        <v>0</v>
      </c>
      <c r="H240" s="18">
        <v>0</v>
      </c>
      <c r="I240" s="18">
        <v>0</v>
      </c>
      <c r="J240" s="18">
        <v>0</v>
      </c>
      <c r="K240" s="18">
        <v>0</v>
      </c>
    </row>
    <row r="241" spans="1:11" ht="15.75" customHeight="1" x14ac:dyDescent="0.3">
      <c r="A241" s="74" t="s">
        <v>38</v>
      </c>
      <c r="B241" s="75"/>
      <c r="C241" s="21" t="s">
        <v>37</v>
      </c>
      <c r="D241" s="18">
        <v>0</v>
      </c>
      <c r="E241" s="18">
        <v>0</v>
      </c>
      <c r="F241" s="18">
        <v>0</v>
      </c>
      <c r="G241" s="18">
        <v>0</v>
      </c>
      <c r="H241" s="18">
        <v>0</v>
      </c>
      <c r="I241" s="18">
        <v>0</v>
      </c>
      <c r="J241" s="18">
        <v>0</v>
      </c>
      <c r="K241" s="18">
        <v>0</v>
      </c>
    </row>
    <row r="242" spans="1:11" ht="15.6" x14ac:dyDescent="0.3">
      <c r="A242" s="74" t="s">
        <v>36</v>
      </c>
      <c r="B242" s="75"/>
      <c r="C242" s="21" t="s">
        <v>35</v>
      </c>
      <c r="D242" s="18">
        <v>0</v>
      </c>
      <c r="E242" s="18">
        <v>0</v>
      </c>
      <c r="F242" s="18">
        <v>0</v>
      </c>
      <c r="G242" s="18">
        <v>0</v>
      </c>
      <c r="H242" s="18">
        <v>0</v>
      </c>
      <c r="I242" s="18">
        <v>0</v>
      </c>
      <c r="J242" s="18">
        <v>0</v>
      </c>
      <c r="K242" s="18">
        <v>0</v>
      </c>
    </row>
    <row r="243" spans="1:11" ht="15.6" x14ac:dyDescent="0.25">
      <c r="A243" s="80" t="s">
        <v>34</v>
      </c>
      <c r="B243" s="81"/>
      <c r="C243" s="81"/>
      <c r="D243" s="81"/>
      <c r="E243" s="81"/>
      <c r="F243" s="81"/>
      <c r="G243" s="81"/>
      <c r="H243" s="81"/>
      <c r="I243" s="81"/>
      <c r="J243" s="81"/>
      <c r="K243" s="82"/>
    </row>
    <row r="244" spans="1:11" ht="15.75" customHeight="1" x14ac:dyDescent="0.3">
      <c r="A244" s="76" t="s">
        <v>33</v>
      </c>
      <c r="B244" s="77"/>
      <c r="C244" s="20">
        <v>65</v>
      </c>
      <c r="D244" s="16"/>
      <c r="E244" s="16"/>
      <c r="F244" s="16"/>
      <c r="G244" s="16"/>
      <c r="H244" s="16"/>
      <c r="I244" s="16"/>
      <c r="J244" s="16"/>
      <c r="K244" s="16"/>
    </row>
    <row r="245" spans="1:11" ht="15.75" customHeight="1" x14ac:dyDescent="0.3">
      <c r="A245" s="76" t="s">
        <v>32</v>
      </c>
      <c r="B245" s="77"/>
      <c r="C245" s="20">
        <v>66</v>
      </c>
      <c r="D245" s="16"/>
      <c r="E245" s="16"/>
      <c r="F245" s="16"/>
      <c r="G245" s="16"/>
      <c r="H245" s="16"/>
      <c r="I245" s="16"/>
      <c r="J245" s="16"/>
      <c r="K245" s="16"/>
    </row>
    <row r="246" spans="1:11" ht="15.75" customHeight="1" x14ac:dyDescent="0.3">
      <c r="A246" s="76" t="s">
        <v>31</v>
      </c>
      <c r="B246" s="77"/>
      <c r="C246" s="20">
        <v>67</v>
      </c>
      <c r="D246" s="16"/>
      <c r="E246" s="16"/>
      <c r="F246" s="16"/>
      <c r="G246" s="16"/>
      <c r="H246" s="16"/>
      <c r="I246" s="16"/>
      <c r="J246" s="16"/>
      <c r="K246" s="16"/>
    </row>
    <row r="247" spans="1:11" ht="15.6" x14ac:dyDescent="0.3">
      <c r="A247" s="76" t="s">
        <v>30</v>
      </c>
      <c r="B247" s="77"/>
      <c r="C247" s="20">
        <v>68</v>
      </c>
      <c r="D247" s="16"/>
      <c r="E247" s="16"/>
      <c r="F247" s="16"/>
      <c r="G247" s="16"/>
      <c r="H247" s="16"/>
      <c r="I247" s="16"/>
      <c r="J247" s="16"/>
      <c r="K247" s="16"/>
    </row>
    <row r="248" spans="1:11" ht="15.75" customHeight="1" x14ac:dyDescent="0.25">
      <c r="A248" s="80" t="s">
        <v>29</v>
      </c>
      <c r="B248" s="81"/>
      <c r="C248" s="81"/>
      <c r="D248" s="81"/>
      <c r="E248" s="81"/>
      <c r="F248" s="81"/>
      <c r="G248" s="81"/>
      <c r="H248" s="81"/>
      <c r="I248" s="81"/>
      <c r="J248" s="81"/>
      <c r="K248" s="82"/>
    </row>
    <row r="249" spans="1:11" ht="15.75" customHeight="1" x14ac:dyDescent="0.3">
      <c r="A249" s="74" t="s">
        <v>28</v>
      </c>
      <c r="B249" s="75"/>
      <c r="C249" s="16">
        <v>69</v>
      </c>
      <c r="D249" s="16">
        <f>SUM(D250:D252)</f>
        <v>15</v>
      </c>
      <c r="E249" s="16">
        <f>SUM(E250:E252)</f>
        <v>15</v>
      </c>
      <c r="F249" s="16">
        <f>SUM(F250:F252)</f>
        <v>14</v>
      </c>
      <c r="G249" s="16">
        <f>SUM(G250:G252)</f>
        <v>14</v>
      </c>
      <c r="H249" s="16">
        <v>14</v>
      </c>
      <c r="I249" s="16">
        <f>SUM(I250:I252)</f>
        <v>13</v>
      </c>
      <c r="J249" s="16">
        <f>SUM(J250:J252)</f>
        <v>14</v>
      </c>
      <c r="K249" s="16">
        <f>SUM(K250:K252)</f>
        <v>14</v>
      </c>
    </row>
    <row r="250" spans="1:11" ht="15.6" x14ac:dyDescent="0.3">
      <c r="A250" s="74" t="s">
        <v>11</v>
      </c>
      <c r="B250" s="75"/>
      <c r="C250" s="15" t="s">
        <v>27</v>
      </c>
      <c r="D250" s="14">
        <v>1</v>
      </c>
      <c r="E250" s="14">
        <v>1</v>
      </c>
      <c r="F250" s="14">
        <v>1</v>
      </c>
      <c r="G250" s="14">
        <v>1</v>
      </c>
      <c r="H250" s="14">
        <v>1</v>
      </c>
      <c r="I250" s="14">
        <v>1</v>
      </c>
      <c r="J250" s="14">
        <v>1</v>
      </c>
      <c r="K250" s="14">
        <v>1</v>
      </c>
    </row>
    <row r="251" spans="1:11" ht="15.75" customHeight="1" x14ac:dyDescent="0.3">
      <c r="A251" s="74" t="s">
        <v>9</v>
      </c>
      <c r="B251" s="75"/>
      <c r="C251" s="15" t="s">
        <v>26</v>
      </c>
      <c r="D251" s="14">
        <v>4</v>
      </c>
      <c r="E251" s="14">
        <v>4</v>
      </c>
      <c r="F251" s="14">
        <v>4</v>
      </c>
      <c r="G251" s="14">
        <v>4</v>
      </c>
      <c r="H251" s="14">
        <v>4</v>
      </c>
      <c r="I251" s="14">
        <v>4</v>
      </c>
      <c r="J251" s="14">
        <v>4</v>
      </c>
      <c r="K251" s="14">
        <v>4</v>
      </c>
    </row>
    <row r="252" spans="1:11" ht="15.6" x14ac:dyDescent="0.3">
      <c r="A252" s="74" t="s">
        <v>7</v>
      </c>
      <c r="B252" s="75"/>
      <c r="C252" s="15" t="s">
        <v>25</v>
      </c>
      <c r="D252" s="14">
        <v>10</v>
      </c>
      <c r="E252" s="14">
        <v>10</v>
      </c>
      <c r="F252" s="14">
        <v>9</v>
      </c>
      <c r="G252" s="14">
        <v>9</v>
      </c>
      <c r="H252" s="14">
        <v>9</v>
      </c>
      <c r="I252" s="14">
        <v>8</v>
      </c>
      <c r="J252" s="14">
        <v>9</v>
      </c>
      <c r="K252" s="14">
        <v>9</v>
      </c>
    </row>
    <row r="253" spans="1:11" ht="15.75" customHeight="1" x14ac:dyDescent="0.3">
      <c r="A253" s="76" t="s">
        <v>24</v>
      </c>
      <c r="B253" s="77"/>
      <c r="C253" s="16">
        <v>70</v>
      </c>
      <c r="D253" s="19">
        <f>SUM(D254:D256)</f>
        <v>1545.3000000000002</v>
      </c>
      <c r="E253" s="19">
        <f>SUM(E254:E256)</f>
        <v>1752.2</v>
      </c>
      <c r="F253" s="19">
        <f>SUM(F254:F256)</f>
        <v>1779</v>
      </c>
      <c r="G253" s="19">
        <f>SUM(G254:G256)</f>
        <v>1785</v>
      </c>
      <c r="H253" s="19">
        <v>269.79999999999995</v>
      </c>
      <c r="I253" s="19">
        <f>SUM(I254:I256)</f>
        <v>325.10000000000002</v>
      </c>
      <c r="J253" s="19">
        <f>SUM(J254:J256)</f>
        <v>520.1</v>
      </c>
      <c r="K253" s="19">
        <f>SUM(K254:K256)</f>
        <v>670</v>
      </c>
    </row>
    <row r="254" spans="1:11" ht="15.6" x14ac:dyDescent="0.3">
      <c r="A254" s="74" t="s">
        <v>11</v>
      </c>
      <c r="B254" s="75"/>
      <c r="C254" s="15" t="s">
        <v>23</v>
      </c>
      <c r="D254" s="18">
        <v>162.4</v>
      </c>
      <c r="E254" s="18">
        <v>196</v>
      </c>
      <c r="F254" s="18">
        <v>196.3</v>
      </c>
      <c r="G254" s="18">
        <f>SUM(H254:K254)</f>
        <v>196.40000000000003</v>
      </c>
      <c r="H254" s="18">
        <v>35.9</v>
      </c>
      <c r="I254" s="18">
        <v>37.5</v>
      </c>
      <c r="J254" s="18">
        <v>60.2</v>
      </c>
      <c r="K254" s="18">
        <v>62.8</v>
      </c>
    </row>
    <row r="255" spans="1:11" ht="15.75" customHeight="1" x14ac:dyDescent="0.3">
      <c r="A255" s="74" t="s">
        <v>9</v>
      </c>
      <c r="B255" s="75"/>
      <c r="C255" s="15" t="s">
        <v>22</v>
      </c>
      <c r="D255" s="18">
        <v>525.70000000000005</v>
      </c>
      <c r="E255" s="18">
        <v>558.20000000000005</v>
      </c>
      <c r="F255" s="18">
        <v>575</v>
      </c>
      <c r="G255" s="18">
        <f>SUM(H255:K255)</f>
        <v>579.09999999999991</v>
      </c>
      <c r="H255" s="18">
        <v>101.8</v>
      </c>
      <c r="I255" s="18">
        <v>110.2</v>
      </c>
      <c r="J255" s="18">
        <v>169.9</v>
      </c>
      <c r="K255" s="18">
        <v>197.2</v>
      </c>
    </row>
    <row r="256" spans="1:11" ht="15.6" x14ac:dyDescent="0.3">
      <c r="A256" s="74" t="s">
        <v>7</v>
      </c>
      <c r="B256" s="75"/>
      <c r="C256" s="15" t="s">
        <v>21</v>
      </c>
      <c r="D256" s="18">
        <v>857.2</v>
      </c>
      <c r="E256" s="18">
        <v>998</v>
      </c>
      <c r="F256" s="18">
        <v>1007.7</v>
      </c>
      <c r="G256" s="18">
        <f>SUM(H256:K256)</f>
        <v>1009.5</v>
      </c>
      <c r="H256" s="18">
        <v>132.1</v>
      </c>
      <c r="I256" s="18">
        <v>177.4</v>
      </c>
      <c r="J256" s="18">
        <v>290</v>
      </c>
      <c r="K256" s="18">
        <v>410</v>
      </c>
    </row>
    <row r="257" spans="1:11" ht="15.75" customHeight="1" x14ac:dyDescent="0.3">
      <c r="A257" s="76" t="s">
        <v>20</v>
      </c>
      <c r="B257" s="77"/>
      <c r="C257" s="16">
        <v>71</v>
      </c>
      <c r="D257" s="19">
        <f>SUM(D258:D260)</f>
        <v>1527.1</v>
      </c>
      <c r="E257" s="19">
        <f>SUM(E258:E260)</f>
        <v>1773</v>
      </c>
      <c r="F257" s="19">
        <f>SUM(F258:F260)</f>
        <v>1779</v>
      </c>
      <c r="G257" s="19">
        <f>SUM(G258:G260)</f>
        <v>1785</v>
      </c>
      <c r="H257" s="19">
        <v>269.79999999999995</v>
      </c>
      <c r="I257" s="19">
        <f>SUM(I258:I260)</f>
        <v>325.10000000000002</v>
      </c>
      <c r="J257" s="19">
        <f>SUM(J258:J260)</f>
        <v>520.1</v>
      </c>
      <c r="K257" s="19">
        <f>SUM(K258:K260)</f>
        <v>670</v>
      </c>
    </row>
    <row r="258" spans="1:11" ht="15.6" x14ac:dyDescent="0.3">
      <c r="A258" s="74" t="s">
        <v>11</v>
      </c>
      <c r="B258" s="75"/>
      <c r="C258" s="15" t="s">
        <v>19</v>
      </c>
      <c r="D258" s="18">
        <v>162.4</v>
      </c>
      <c r="E258" s="18">
        <v>196</v>
      </c>
      <c r="F258" s="18">
        <v>196.3</v>
      </c>
      <c r="G258" s="18">
        <f>SUM(H258:K258)</f>
        <v>196.40000000000003</v>
      </c>
      <c r="H258" s="18">
        <v>35.9</v>
      </c>
      <c r="I258" s="18">
        <v>37.5</v>
      </c>
      <c r="J258" s="18">
        <v>60.2</v>
      </c>
      <c r="K258" s="18">
        <v>62.8</v>
      </c>
    </row>
    <row r="259" spans="1:11" ht="15.75" customHeight="1" x14ac:dyDescent="0.3">
      <c r="A259" s="74" t="s">
        <v>9</v>
      </c>
      <c r="B259" s="75"/>
      <c r="C259" s="15" t="s">
        <v>18</v>
      </c>
      <c r="D259" s="18">
        <v>525.70000000000005</v>
      </c>
      <c r="E259" s="18">
        <v>567</v>
      </c>
      <c r="F259" s="18">
        <v>575</v>
      </c>
      <c r="G259" s="18">
        <f>SUM(H259:K259)</f>
        <v>579.09999999999991</v>
      </c>
      <c r="H259" s="18">
        <v>101.8</v>
      </c>
      <c r="I259" s="18">
        <v>110.2</v>
      </c>
      <c r="J259" s="18">
        <v>169.9</v>
      </c>
      <c r="K259" s="18">
        <v>197.2</v>
      </c>
    </row>
    <row r="260" spans="1:11" ht="15.6" x14ac:dyDescent="0.3">
      <c r="A260" s="74" t="s">
        <v>7</v>
      </c>
      <c r="B260" s="75"/>
      <c r="C260" s="15" t="s">
        <v>17</v>
      </c>
      <c r="D260" s="18">
        <v>839</v>
      </c>
      <c r="E260" s="18">
        <v>1010</v>
      </c>
      <c r="F260" s="18">
        <v>1007.7</v>
      </c>
      <c r="G260" s="18">
        <f>SUM(H260:K260)</f>
        <v>1009.5</v>
      </c>
      <c r="H260" s="18">
        <v>132.1</v>
      </c>
      <c r="I260" s="18">
        <v>177.4</v>
      </c>
      <c r="J260" s="18">
        <v>290</v>
      </c>
      <c r="K260" s="18">
        <v>410</v>
      </c>
    </row>
    <row r="261" spans="1:11" ht="30" customHeight="1" x14ac:dyDescent="0.3">
      <c r="A261" s="76" t="s">
        <v>16</v>
      </c>
      <c r="B261" s="77"/>
      <c r="C261" s="16">
        <v>72</v>
      </c>
      <c r="D261" s="17">
        <f>SUM(D262:D264)</f>
        <v>31481</v>
      </c>
      <c r="E261" s="17">
        <f>SUM(E262:E264)</f>
        <v>36738</v>
      </c>
      <c r="F261" s="16">
        <f>SUM(F262:F264)</f>
        <v>37668.06</v>
      </c>
      <c r="G261" s="17">
        <f>SUM(G262:G264)</f>
        <v>38332.287499999999</v>
      </c>
      <c r="H261" s="17">
        <v>26756.479999999996</v>
      </c>
      <c r="I261" s="16">
        <f>SUM(I262:I264)</f>
        <v>29089.08</v>
      </c>
      <c r="J261" s="16">
        <f>SUM(J262:J264)</f>
        <v>44965.07</v>
      </c>
      <c r="K261" s="16">
        <f>SUM(K262:K264)</f>
        <v>52518.520000000004</v>
      </c>
    </row>
    <row r="262" spans="1:11" ht="15.6" x14ac:dyDescent="0.3">
      <c r="A262" s="74" t="s">
        <v>11</v>
      </c>
      <c r="B262" s="75"/>
      <c r="C262" s="15" t="s">
        <v>15</v>
      </c>
      <c r="D262" s="13">
        <v>13536</v>
      </c>
      <c r="E262" s="13">
        <v>15575</v>
      </c>
      <c r="F262" s="14">
        <v>16358.33</v>
      </c>
      <c r="G262" s="13">
        <f>(H262+I262+J262+K262)/4</f>
        <v>16365.7325</v>
      </c>
      <c r="H262" s="13">
        <v>11985.6</v>
      </c>
      <c r="I262" s="13">
        <v>12511.33</v>
      </c>
      <c r="J262" s="13">
        <v>20066</v>
      </c>
      <c r="K262" s="13">
        <v>20900</v>
      </c>
    </row>
    <row r="263" spans="1:11" ht="15.75" customHeight="1" x14ac:dyDescent="0.3">
      <c r="A263" s="74" t="s">
        <v>9</v>
      </c>
      <c r="B263" s="75"/>
      <c r="C263" s="15" t="s">
        <v>14</v>
      </c>
      <c r="D263" s="13">
        <v>10953</v>
      </c>
      <c r="E263" s="13">
        <v>11811.5</v>
      </c>
      <c r="F263" s="14">
        <v>11979.17</v>
      </c>
      <c r="G263" s="13">
        <f>(H263+I263+J263+K263)/4</f>
        <v>12063.9475</v>
      </c>
      <c r="H263" s="13">
        <v>8479.9599999999991</v>
      </c>
      <c r="I263" s="13">
        <v>9184.17</v>
      </c>
      <c r="J263" s="13">
        <v>14158.33</v>
      </c>
      <c r="K263" s="13">
        <v>16433.330000000002</v>
      </c>
    </row>
    <row r="264" spans="1:11" ht="15.6" x14ac:dyDescent="0.3">
      <c r="A264" s="72" t="s">
        <v>7</v>
      </c>
      <c r="B264" s="73"/>
      <c r="C264" s="10" t="s">
        <v>13</v>
      </c>
      <c r="D264" s="12">
        <v>6992</v>
      </c>
      <c r="E264" s="12">
        <v>9351.5</v>
      </c>
      <c r="F264" s="12">
        <v>9330.56</v>
      </c>
      <c r="G264" s="12">
        <f>(H264+I264+J264+K264)/4</f>
        <v>9902.6075000000001</v>
      </c>
      <c r="H264" s="12">
        <v>6290.92</v>
      </c>
      <c r="I264" s="12">
        <v>7393.58</v>
      </c>
      <c r="J264" s="12">
        <v>10740.74</v>
      </c>
      <c r="K264" s="12">
        <v>15185.19</v>
      </c>
    </row>
    <row r="265" spans="1:11" ht="15.75" customHeight="1" x14ac:dyDescent="0.3">
      <c r="A265" s="78" t="s">
        <v>12</v>
      </c>
      <c r="B265" s="79"/>
      <c r="C265" s="11">
        <v>73</v>
      </c>
      <c r="D265" s="11">
        <f t="shared" ref="D265:K265" si="39">SUM(D266:D268)</f>
        <v>0</v>
      </c>
      <c r="E265" s="11">
        <f t="shared" si="39"/>
        <v>0</v>
      </c>
      <c r="F265" s="11">
        <f t="shared" si="39"/>
        <v>0</v>
      </c>
      <c r="G265" s="11">
        <f t="shared" si="39"/>
        <v>0</v>
      </c>
      <c r="H265" s="11">
        <f t="shared" si="39"/>
        <v>0</v>
      </c>
      <c r="I265" s="11">
        <f t="shared" si="39"/>
        <v>0</v>
      </c>
      <c r="J265" s="11">
        <f t="shared" si="39"/>
        <v>0</v>
      </c>
      <c r="K265" s="11">
        <f t="shared" si="39"/>
        <v>0</v>
      </c>
    </row>
    <row r="266" spans="1:11" ht="15.6" x14ac:dyDescent="0.3">
      <c r="A266" s="72" t="s">
        <v>11</v>
      </c>
      <c r="B266" s="73"/>
      <c r="C266" s="10" t="s">
        <v>10</v>
      </c>
      <c r="D266" s="9"/>
      <c r="E266" s="9"/>
      <c r="F266" s="9"/>
      <c r="G266" s="9"/>
      <c r="H266" s="9"/>
      <c r="I266" s="9"/>
      <c r="J266" s="9"/>
      <c r="K266" s="9"/>
    </row>
    <row r="267" spans="1:11" ht="15.75" customHeight="1" x14ac:dyDescent="0.3">
      <c r="A267" s="72" t="s">
        <v>9</v>
      </c>
      <c r="B267" s="73"/>
      <c r="C267" s="10" t="s">
        <v>8</v>
      </c>
      <c r="D267" s="9"/>
      <c r="E267" s="9"/>
      <c r="F267" s="9"/>
      <c r="G267" s="9"/>
      <c r="H267" s="9"/>
      <c r="I267" s="9"/>
      <c r="J267" s="9"/>
      <c r="K267" s="9"/>
    </row>
    <row r="268" spans="1:11" ht="15.6" x14ac:dyDescent="0.3">
      <c r="A268" s="72" t="s">
        <v>7</v>
      </c>
      <c r="B268" s="73"/>
      <c r="C268" s="10" t="s">
        <v>6</v>
      </c>
      <c r="D268" s="9"/>
      <c r="E268" s="9"/>
      <c r="F268" s="9"/>
      <c r="G268" s="9"/>
      <c r="H268" s="9"/>
      <c r="I268" s="9"/>
      <c r="J268" s="9"/>
      <c r="K268" s="9"/>
    </row>
    <row r="269" spans="1:11" ht="15.6" x14ac:dyDescent="0.3">
      <c r="A269" s="8"/>
      <c r="B269" s="8"/>
      <c r="C269" s="7"/>
      <c r="D269" s="6"/>
      <c r="E269" s="6"/>
      <c r="F269" s="6"/>
      <c r="G269" s="6"/>
      <c r="H269" s="6"/>
      <c r="I269" s="6"/>
      <c r="J269" s="6"/>
      <c r="K269" s="6"/>
    </row>
    <row r="271" spans="1:11" s="3" customFormat="1" ht="15.6" x14ac:dyDescent="0.3">
      <c r="A271" s="5" t="s">
        <v>5</v>
      </c>
      <c r="C271" s="4" t="s">
        <v>4</v>
      </c>
      <c r="F271" s="5" t="s">
        <v>3</v>
      </c>
    </row>
    <row r="272" spans="1:11" s="3" customFormat="1" ht="15.6" x14ac:dyDescent="0.3">
      <c r="A272" s="4" t="s">
        <v>2</v>
      </c>
      <c r="C272" s="4" t="s">
        <v>1</v>
      </c>
      <c r="F272" s="4" t="s">
        <v>0</v>
      </c>
    </row>
    <row r="273" spans="1:6" s="3" customFormat="1" ht="15.6" x14ac:dyDescent="0.3">
      <c r="A273" s="4"/>
      <c r="C273" s="4"/>
      <c r="F273" s="4"/>
    </row>
    <row r="274" spans="1:6" s="3" customFormat="1" ht="15.6" x14ac:dyDescent="0.3">
      <c r="A274" s="4"/>
      <c r="C274" s="4"/>
      <c r="F274" s="4"/>
    </row>
    <row r="275" spans="1:6" s="2" customFormat="1" ht="17.399999999999999" x14ac:dyDescent="0.3"/>
  </sheetData>
  <mergeCells count="272">
    <mergeCell ref="F6:I6"/>
    <mergeCell ref="B11:E11"/>
    <mergeCell ref="G11:K11"/>
    <mergeCell ref="F1:K1"/>
    <mergeCell ref="F2:K2"/>
    <mergeCell ref="F3:K3"/>
    <mergeCell ref="B4:E4"/>
    <mergeCell ref="F4:K4"/>
    <mergeCell ref="B13:E13"/>
    <mergeCell ref="G13:K13"/>
    <mergeCell ref="F7:K7"/>
    <mergeCell ref="F9:K9"/>
    <mergeCell ref="B12:E12"/>
    <mergeCell ref="G12:K12"/>
    <mergeCell ref="E24:E25"/>
    <mergeCell ref="A24:B25"/>
    <mergeCell ref="B14:E14"/>
    <mergeCell ref="G14:K14"/>
    <mergeCell ref="C24:C25"/>
    <mergeCell ref="D24:D25"/>
    <mergeCell ref="A22:K22"/>
    <mergeCell ref="A23:I23"/>
    <mergeCell ref="B15:E15"/>
    <mergeCell ref="B16:E16"/>
    <mergeCell ref="F24:F25"/>
    <mergeCell ref="G24:G25"/>
    <mergeCell ref="H24:K24"/>
    <mergeCell ref="B17:E17"/>
    <mergeCell ref="B18:E18"/>
    <mergeCell ref="A20:K20"/>
    <mergeCell ref="A21:K21"/>
    <mergeCell ref="A27:B27"/>
    <mergeCell ref="A28:B28"/>
    <mergeCell ref="A29:B29"/>
    <mergeCell ref="A30:B30"/>
    <mergeCell ref="A43:B43"/>
    <mergeCell ref="A42:B42"/>
    <mergeCell ref="A35:B35"/>
    <mergeCell ref="A36:B36"/>
    <mergeCell ref="A26:K26"/>
    <mergeCell ref="A33:B33"/>
    <mergeCell ref="A34:B34"/>
    <mergeCell ref="A47:B47"/>
    <mergeCell ref="A48:B48"/>
    <mergeCell ref="A49:B49"/>
    <mergeCell ref="A50:B50"/>
    <mergeCell ref="A51:B51"/>
    <mergeCell ref="A52:B52"/>
    <mergeCell ref="A31:B31"/>
    <mergeCell ref="A44:B44"/>
    <mergeCell ref="A45:B45"/>
    <mergeCell ref="A46:B46"/>
    <mergeCell ref="A32:B32"/>
    <mergeCell ref="A37:B37"/>
    <mergeCell ref="A38:B38"/>
    <mergeCell ref="A39:B39"/>
    <mergeCell ref="A40:B40"/>
    <mergeCell ref="A41:B41"/>
    <mergeCell ref="A61:B61"/>
    <mergeCell ref="A62:B62"/>
    <mergeCell ref="A63:B63"/>
    <mergeCell ref="A64:B64"/>
    <mergeCell ref="A53:B53"/>
    <mergeCell ref="A54:B54"/>
    <mergeCell ref="A55:B55"/>
    <mergeCell ref="A56:B56"/>
    <mergeCell ref="A57:B57"/>
    <mergeCell ref="A58:B58"/>
    <mergeCell ref="A59:B59"/>
    <mergeCell ref="A60:B60"/>
    <mergeCell ref="A77:B77"/>
    <mergeCell ref="A78:B78"/>
    <mergeCell ref="A99:B99"/>
    <mergeCell ref="A97:B97"/>
    <mergeCell ref="A73:B73"/>
    <mergeCell ref="A74:B74"/>
    <mergeCell ref="A75:B75"/>
    <mergeCell ref="A76:B76"/>
    <mergeCell ref="A65:B65"/>
    <mergeCell ref="A66:B66"/>
    <mergeCell ref="A67:B67"/>
    <mergeCell ref="A68:B68"/>
    <mergeCell ref="A69:B69"/>
    <mergeCell ref="A70:B70"/>
    <mergeCell ref="A71:B71"/>
    <mergeCell ref="A72:B72"/>
    <mergeCell ref="A89:B89"/>
    <mergeCell ref="A90:B90"/>
    <mergeCell ref="A79:B79"/>
    <mergeCell ref="A80:B80"/>
    <mergeCell ref="A81:B81"/>
    <mergeCell ref="A82:B82"/>
    <mergeCell ref="A83:B83"/>
    <mergeCell ref="A101:B101"/>
    <mergeCell ref="A84:B84"/>
    <mergeCell ref="A85:B85"/>
    <mergeCell ref="A86:B86"/>
    <mergeCell ref="A87:B87"/>
    <mergeCell ref="A88:B88"/>
    <mergeCell ref="A102:B102"/>
    <mergeCell ref="A103:B103"/>
    <mergeCell ref="A91:B91"/>
    <mergeCell ref="A92:B92"/>
    <mergeCell ref="A93:B93"/>
    <mergeCell ref="A94:B94"/>
    <mergeCell ref="A95:B95"/>
    <mergeCell ref="A96:B96"/>
    <mergeCell ref="A98:B98"/>
    <mergeCell ref="A100:B100"/>
    <mergeCell ref="A126:B126"/>
    <mergeCell ref="A116:B116"/>
    <mergeCell ref="A117:B117"/>
    <mergeCell ref="A104:B104"/>
    <mergeCell ref="A105:B105"/>
    <mergeCell ref="A106:B106"/>
    <mergeCell ref="A107:B107"/>
    <mergeCell ref="A110:B110"/>
    <mergeCell ref="A118:B118"/>
    <mergeCell ref="A119:B119"/>
    <mergeCell ref="A120:B120"/>
    <mergeCell ref="A121:B121"/>
    <mergeCell ref="A122:B122"/>
    <mergeCell ref="A123:B123"/>
    <mergeCell ref="A111:B111"/>
    <mergeCell ref="A112:B112"/>
    <mergeCell ref="A113:B113"/>
    <mergeCell ref="A114:B114"/>
    <mergeCell ref="A115:B115"/>
    <mergeCell ref="A108:B108"/>
    <mergeCell ref="A109:B109"/>
    <mergeCell ref="A124:B124"/>
    <mergeCell ref="A125:B125"/>
    <mergeCell ref="A136:B136"/>
    <mergeCell ref="A137:K137"/>
    <mergeCell ref="A138:B138"/>
    <mergeCell ref="A139:B139"/>
    <mergeCell ref="A128:B128"/>
    <mergeCell ref="A127:B127"/>
    <mergeCell ref="A129:B129"/>
    <mergeCell ref="A130:B130"/>
    <mergeCell ref="A131:B131"/>
    <mergeCell ref="A132:B132"/>
    <mergeCell ref="A133:B133"/>
    <mergeCell ref="A134:B134"/>
    <mergeCell ref="A135:B135"/>
    <mergeCell ref="A148:B148"/>
    <mergeCell ref="A149:B149"/>
    <mergeCell ref="A150:B150"/>
    <mergeCell ref="A151:B151"/>
    <mergeCell ref="A140:B140"/>
    <mergeCell ref="A141:B141"/>
    <mergeCell ref="A142:B142"/>
    <mergeCell ref="A143:B143"/>
    <mergeCell ref="A144:B144"/>
    <mergeCell ref="A145:B145"/>
    <mergeCell ref="A146:B146"/>
    <mergeCell ref="A147:K147"/>
    <mergeCell ref="A160:B160"/>
    <mergeCell ref="A161:B161"/>
    <mergeCell ref="A162:B162"/>
    <mergeCell ref="A163:B163"/>
    <mergeCell ref="A152:B152"/>
    <mergeCell ref="A153:B153"/>
    <mergeCell ref="A154:B154"/>
    <mergeCell ref="A155:B155"/>
    <mergeCell ref="A156:B156"/>
    <mergeCell ref="A157:B157"/>
    <mergeCell ref="A158:B158"/>
    <mergeCell ref="A159:B159"/>
    <mergeCell ref="A173:B173"/>
    <mergeCell ref="A174:B174"/>
    <mergeCell ref="A175:B175"/>
    <mergeCell ref="A176:B176"/>
    <mergeCell ref="A164:B164"/>
    <mergeCell ref="A165:B165"/>
    <mergeCell ref="A199:B199"/>
    <mergeCell ref="A200:B200"/>
    <mergeCell ref="A177:B177"/>
    <mergeCell ref="A178:B178"/>
    <mergeCell ref="A166:B166"/>
    <mergeCell ref="A167:B167"/>
    <mergeCell ref="A168:B168"/>
    <mergeCell ref="A169:B169"/>
    <mergeCell ref="A171:K171"/>
    <mergeCell ref="A172:B172"/>
    <mergeCell ref="A193:B193"/>
    <mergeCell ref="A194:B194"/>
    <mergeCell ref="A195:K195"/>
    <mergeCell ref="A196:B196"/>
    <mergeCell ref="A197:B197"/>
    <mergeCell ref="A198:B198"/>
    <mergeCell ref="A184:B184"/>
    <mergeCell ref="A186:K186"/>
    <mergeCell ref="A179:B179"/>
    <mergeCell ref="A180:B180"/>
    <mergeCell ref="A181:B181"/>
    <mergeCell ref="A182:B182"/>
    <mergeCell ref="A183:B183"/>
    <mergeCell ref="A204:B204"/>
    <mergeCell ref="A205:B205"/>
    <mergeCell ref="A206:B206"/>
    <mergeCell ref="A207:B207"/>
    <mergeCell ref="A187:B187"/>
    <mergeCell ref="A188:B188"/>
    <mergeCell ref="A189:B189"/>
    <mergeCell ref="A192:B192"/>
    <mergeCell ref="A202:B202"/>
    <mergeCell ref="A203:B203"/>
    <mergeCell ref="A201:B201"/>
    <mergeCell ref="A190:B190"/>
    <mergeCell ref="A191:B191"/>
    <mergeCell ref="A220:B220"/>
    <mergeCell ref="A221:B221"/>
    <mergeCell ref="A222:B222"/>
    <mergeCell ref="A223:B223"/>
    <mergeCell ref="A224:K224"/>
    <mergeCell ref="A225:B225"/>
    <mergeCell ref="A226:B226"/>
    <mergeCell ref="A227:B227"/>
    <mergeCell ref="A219:B219"/>
    <mergeCell ref="A208:B208"/>
    <mergeCell ref="A209:K209"/>
    <mergeCell ref="A210:B210"/>
    <mergeCell ref="A211:B211"/>
    <mergeCell ref="A212:B212"/>
    <mergeCell ref="A213:B213"/>
    <mergeCell ref="A214:B214"/>
    <mergeCell ref="A215:B215"/>
    <mergeCell ref="A218:B218"/>
    <mergeCell ref="A216:B216"/>
    <mergeCell ref="A217:B217"/>
    <mergeCell ref="A233:B233"/>
    <mergeCell ref="A244:B244"/>
    <mergeCell ref="A245:B245"/>
    <mergeCell ref="A238:B238"/>
    <mergeCell ref="A239:B239"/>
    <mergeCell ref="A240:B240"/>
    <mergeCell ref="A241:B241"/>
    <mergeCell ref="A228:B228"/>
    <mergeCell ref="A229:B229"/>
    <mergeCell ref="A230:B230"/>
    <mergeCell ref="A231:B231"/>
    <mergeCell ref="A242:B242"/>
    <mergeCell ref="A243:K243"/>
    <mergeCell ref="A234:B234"/>
    <mergeCell ref="A235:B235"/>
    <mergeCell ref="A236:B236"/>
    <mergeCell ref="A237:B237"/>
    <mergeCell ref="A232:B232"/>
    <mergeCell ref="A246:B246"/>
    <mergeCell ref="A247:B247"/>
    <mergeCell ref="A252:B252"/>
    <mergeCell ref="A253:B253"/>
    <mergeCell ref="A254:B254"/>
    <mergeCell ref="A248:K248"/>
    <mergeCell ref="A249:B249"/>
    <mergeCell ref="A250:B250"/>
    <mergeCell ref="A251:B251"/>
    <mergeCell ref="A268:B268"/>
    <mergeCell ref="A258:B258"/>
    <mergeCell ref="A259:B259"/>
    <mergeCell ref="A260:B260"/>
    <mergeCell ref="A261:B261"/>
    <mergeCell ref="A264:B264"/>
    <mergeCell ref="A265:B265"/>
    <mergeCell ref="A266:B266"/>
    <mergeCell ref="A255:B255"/>
    <mergeCell ref="A267:B267"/>
    <mergeCell ref="A256:B256"/>
    <mergeCell ref="A257:B257"/>
    <mergeCell ref="A262:B262"/>
    <mergeCell ref="A263:B263"/>
  </mergeCells>
  <pageMargins left="0.15748031496062992" right="0.15748031496062992" top="0.78740157480314965" bottom="0.31496062992125984" header="0.31496062992125984" footer="0.31496062992125984"/>
  <pageSetup paperSize="9" scale="65" fitToHeight="0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Бучабуд Додаток 1 2022р.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dcterms:created xsi:type="dcterms:W3CDTF">2021-09-02T08:20:27Z</dcterms:created>
  <dcterms:modified xsi:type="dcterms:W3CDTF">2022-01-04T08:15:09Z</dcterms:modified>
</cp:coreProperties>
</file>